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Eingabetabelle" sheetId="1" r:id="rId1"/>
    <sheet name="Gruppe A" sheetId="2" r:id="rId2"/>
    <sheet name="Gruppe B" sheetId="3" r:id="rId3"/>
    <sheet name="Endtabell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<sst xmlns="http://schemas.openxmlformats.org/spreadsheetml/2006/main" count="235" uniqueCount="58">
  <si>
    <t>Punkte</t>
  </si>
  <si>
    <t>+</t>
  </si>
  <si>
    <t>-</t>
  </si>
  <si>
    <t>+/-</t>
  </si>
  <si>
    <t>Bälle</t>
  </si>
  <si>
    <t>GD</t>
  </si>
  <si>
    <t>BED</t>
  </si>
  <si>
    <t>HS</t>
  </si>
  <si>
    <t>Ziffer</t>
  </si>
  <si>
    <t>Name</t>
  </si>
  <si>
    <t>Vorname</t>
  </si>
  <si>
    <t>Verein</t>
  </si>
  <si>
    <t>Aufn.</t>
  </si>
  <si>
    <t>Platz</t>
  </si>
  <si>
    <t>Durchscnitt</t>
  </si>
  <si>
    <t>Gesamtzahl</t>
  </si>
  <si>
    <t>Halbfinale</t>
  </si>
  <si>
    <t>Halbfinale I</t>
  </si>
  <si>
    <t>Name, Vorname</t>
  </si>
  <si>
    <t>Halbfinale II</t>
  </si>
  <si>
    <t>zu</t>
  </si>
  <si>
    <t>A</t>
  </si>
  <si>
    <t>B</t>
  </si>
  <si>
    <t>C</t>
  </si>
  <si>
    <t>D</t>
  </si>
  <si>
    <t>Spiel um Platz 3</t>
  </si>
  <si>
    <t>Finale</t>
  </si>
  <si>
    <t>Verlierer Halbfinale I</t>
  </si>
  <si>
    <t>Verlierer Halbfinale II</t>
  </si>
  <si>
    <t>Sieger Halbfinale I</t>
  </si>
  <si>
    <t>Sieger Halbfinale II</t>
  </si>
  <si>
    <t>Platzierungen :</t>
  </si>
  <si>
    <t>Points</t>
  </si>
  <si>
    <t>Gruppe A</t>
  </si>
  <si>
    <t>Gruppe B</t>
  </si>
  <si>
    <t>Gruppe C</t>
  </si>
  <si>
    <t>Gruppe D</t>
  </si>
  <si>
    <t>Billard - Landesverband</t>
  </si>
  <si>
    <t>Niedersachsen e.V.</t>
  </si>
  <si>
    <t>Mitglied</t>
  </si>
  <si>
    <t>der Deutschen Billard Union e.V.</t>
  </si>
  <si>
    <t>des Landessportbundes Nieders. e.V.</t>
  </si>
  <si>
    <t>des Deutschen Sportbundes e.V.</t>
  </si>
  <si>
    <t>Turniertabelle</t>
  </si>
  <si>
    <t xml:space="preserve">Lehrgang / Landesmeisterschaft : </t>
  </si>
  <si>
    <t>/</t>
  </si>
  <si>
    <t>Ausrichter</t>
  </si>
  <si>
    <t>Ort, Datum</t>
  </si>
  <si>
    <t>Bemerkungen:</t>
  </si>
  <si>
    <t>Turnierleitung:</t>
  </si>
  <si>
    <t>Ort, Datum:</t>
  </si>
  <si>
    <t>Ausrichter:</t>
  </si>
  <si>
    <t>Art des Turniers:</t>
  </si>
  <si>
    <t>Distanz (Punkte / Aufnahmen):</t>
  </si>
  <si>
    <t>GD Nachkommastellen (2 oder 3)</t>
  </si>
  <si>
    <t>GP</t>
  </si>
  <si>
    <t>Verlängerung:</t>
  </si>
  <si>
    <t>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</si>
</sst>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 quotePrefix="1">
      <alignment horizontal="center"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/>
      <protection hidden="1"/>
    </xf>
    <xf numFmtId="0" fontId="0" fillId="4" borderId="31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4" borderId="11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left"/>
      <protection hidden="1"/>
    </xf>
    <xf numFmtId="0" fontId="0" fillId="5" borderId="2" xfId="0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0" fillId="4" borderId="35" xfId="0" applyFont="1" applyFill="1" applyBorder="1" applyAlignment="1" applyProtection="1">
      <alignment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5" borderId="8" xfId="0" applyFont="1" applyFill="1" applyBorder="1" applyAlignment="1" applyProtection="1">
      <alignment/>
      <protection hidden="1"/>
    </xf>
    <xf numFmtId="0" fontId="0" fillId="5" borderId="12" xfId="0" applyFont="1" applyFill="1" applyBorder="1" applyAlignment="1" applyProtection="1">
      <alignment/>
      <protection hidden="1"/>
    </xf>
    <xf numFmtId="0" fontId="0" fillId="5" borderId="9" xfId="0" applyFont="1" applyFill="1" applyBorder="1" applyAlignment="1" applyProtection="1">
      <alignment/>
      <protection hidden="1"/>
    </xf>
    <xf numFmtId="0" fontId="0" fillId="5" borderId="10" xfId="0" applyFont="1" applyFill="1" applyBorder="1" applyAlignment="1" applyProtection="1">
      <alignment/>
      <protection hidden="1"/>
    </xf>
    <xf numFmtId="0" fontId="0" fillId="5" borderId="11" xfId="0" applyFont="1" applyFill="1" applyBorder="1" applyAlignment="1" applyProtection="1">
      <alignment/>
      <protection hidden="1"/>
    </xf>
    <xf numFmtId="0" fontId="0" fillId="5" borderId="15" xfId="0" applyFont="1" applyFill="1" applyBorder="1" applyAlignment="1" applyProtection="1">
      <alignment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0" fontId="0" fillId="3" borderId="26" xfId="0" applyFont="1" applyFill="1" applyBorder="1" applyAlignment="1" applyProtection="1">
      <alignment horizontal="left"/>
      <protection hidden="1"/>
    </xf>
    <xf numFmtId="0" fontId="0" fillId="3" borderId="1" xfId="0" applyFont="1" applyFill="1" applyBorder="1" applyAlignment="1" applyProtection="1">
      <alignment horizontal="left"/>
      <protection hidden="1"/>
    </xf>
    <xf numFmtId="0" fontId="0" fillId="0" borderId="29" xfId="0" applyFont="1" applyFill="1" applyBorder="1" applyAlignment="1" applyProtection="1">
      <alignment horizontal="left"/>
      <protection hidden="1"/>
    </xf>
    <xf numFmtId="0" fontId="5" fillId="4" borderId="37" xfId="0" applyFont="1" applyFill="1" applyBorder="1" applyAlignment="1" applyProtection="1">
      <alignment horizontal="left"/>
      <protection hidden="1"/>
    </xf>
    <xf numFmtId="0" fontId="0" fillId="0" borderId="33" xfId="0" applyFont="1" applyFill="1" applyBorder="1" applyAlignment="1" applyProtection="1">
      <alignment horizontal="left"/>
      <protection hidden="1"/>
    </xf>
    <xf numFmtId="0" fontId="0" fillId="0" borderId="33" xfId="0" applyFont="1" applyFill="1" applyBorder="1" applyAlignment="1" applyProtection="1" quotePrefix="1">
      <alignment horizontal="left"/>
      <protection hidden="1"/>
    </xf>
    <xf numFmtId="0" fontId="0" fillId="0" borderId="26" xfId="0" applyFont="1" applyFill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49" fontId="0" fillId="0" borderId="32" xfId="0" applyNumberFormat="1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right"/>
      <protection hidden="1"/>
    </xf>
    <xf numFmtId="0" fontId="5" fillId="0" borderId="22" xfId="0" applyFont="1" applyFill="1" applyBorder="1" applyAlignment="1" applyProtection="1">
      <alignment horizontal="right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0" fontId="5" fillId="4" borderId="42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3" borderId="29" xfId="0" applyFont="1" applyFill="1" applyBorder="1" applyAlignment="1" applyProtection="1">
      <alignment horizontal="left"/>
      <protection hidden="1"/>
    </xf>
    <xf numFmtId="0" fontId="0" fillId="3" borderId="22" xfId="0" applyFont="1" applyFill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14" xfId="0" applyNumberFormat="1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2" borderId="27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right"/>
      <protection hidden="1"/>
    </xf>
    <xf numFmtId="0" fontId="7" fillId="0" borderId="43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/>
      <protection hidden="1"/>
    </xf>
    <xf numFmtId="0" fontId="3" fillId="0" borderId="48" xfId="0" applyFont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 horizontal="left"/>
      <protection hidden="1"/>
    </xf>
    <xf numFmtId="0" fontId="4" fillId="0" borderId="49" xfId="0" applyFont="1" applyBorder="1" applyAlignment="1" applyProtection="1">
      <alignment horizontal="left" vertical="justify" wrapText="1"/>
      <protection hidden="1"/>
    </xf>
    <xf numFmtId="0" fontId="4" fillId="0" borderId="48" xfId="0" applyFont="1" applyBorder="1" applyAlignment="1" applyProtection="1">
      <alignment horizontal="left" vertical="justify" wrapText="1"/>
      <protection hidden="1"/>
    </xf>
    <xf numFmtId="0" fontId="4" fillId="0" borderId="47" xfId="0" applyFont="1" applyBorder="1" applyAlignment="1" applyProtection="1">
      <alignment horizontal="left" vertical="justify" wrapText="1"/>
      <protection hidden="1"/>
    </xf>
    <xf numFmtId="0" fontId="3" fillId="0" borderId="50" xfId="0" applyFont="1" applyBorder="1" applyAlignment="1" applyProtection="1">
      <alignment horizontal="left"/>
      <protection hidden="1"/>
    </xf>
    <xf numFmtId="0" fontId="3" fillId="0" borderId="32" xfId="0" applyFont="1" applyBorder="1" applyAlignment="1" applyProtection="1">
      <alignment horizontal="left"/>
      <protection hidden="1"/>
    </xf>
    <xf numFmtId="0" fontId="3" fillId="0" borderId="51" xfId="0" applyFont="1" applyBorder="1" applyAlignment="1" applyProtection="1">
      <alignment horizontal="left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left" vertical="justify" wrapText="1"/>
      <protection hidden="1"/>
    </xf>
    <xf numFmtId="0" fontId="4" fillId="0" borderId="32" xfId="0" applyFont="1" applyBorder="1" applyAlignment="1" applyProtection="1">
      <alignment horizontal="left" vertical="justify" wrapText="1"/>
      <protection hidden="1"/>
    </xf>
    <xf numFmtId="0" fontId="4" fillId="0" borderId="51" xfId="0" applyFont="1" applyBorder="1" applyAlignment="1" applyProtection="1">
      <alignment horizontal="left" vertical="justify" wrapText="1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6" fillId="0" borderId="45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57150</xdr:rowOff>
    </xdr:from>
    <xdr:to>
      <xdr:col>24</xdr:col>
      <xdr:colOff>142875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57150</xdr:rowOff>
    </xdr:from>
    <xdr:to>
      <xdr:col>24</xdr:col>
      <xdr:colOff>142875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114300</xdr:rowOff>
    </xdr:from>
    <xdr:to>
      <xdr:col>9</xdr:col>
      <xdr:colOff>190500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143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SC\Eigene%20Dateien\Billard-Club\Turniertabellen\Tabellen\Beispiel%20und%20readme\Beispie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tabelle"/>
      <sheetName val="Gruppe A&amp;B"/>
      <sheetName val="Gruppe C"/>
      <sheetName val="Endtab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1"/>
  <sheetViews>
    <sheetView showGridLines="0" tabSelected="1" workbookViewId="0" topLeftCell="C1">
      <selection activeCell="H1" sqref="H1:J1"/>
    </sheetView>
  </sheetViews>
  <sheetFormatPr defaultColWidth="11.421875" defaultRowHeight="12.75"/>
  <cols>
    <col min="1" max="2" width="4.57421875" style="81" hidden="1" customWidth="1"/>
    <col min="3" max="3" width="4.140625" style="81" customWidth="1"/>
    <col min="4" max="4" width="13.28125" style="81" customWidth="1"/>
    <col min="5" max="5" width="6.57421875" style="81" customWidth="1"/>
    <col min="6" max="6" width="7.7109375" style="81" customWidth="1"/>
    <col min="7" max="7" width="5.57421875" style="81" customWidth="1"/>
    <col min="8" max="8" width="12.28125" style="81" customWidth="1"/>
    <col min="9" max="9" width="6.7109375" style="81" customWidth="1"/>
    <col min="10" max="10" width="7.7109375" style="81" customWidth="1"/>
    <col min="11" max="11" width="8.28125" style="81" customWidth="1"/>
    <col min="12" max="12" width="3.28125" style="81" customWidth="1"/>
    <col min="13" max="15" width="4.57421875" style="81" hidden="1" customWidth="1"/>
    <col min="16" max="17" width="4.7109375" style="81" hidden="1" customWidth="1"/>
    <col min="18" max="23" width="0" style="81" hidden="1" customWidth="1"/>
    <col min="24" max="24" width="3.421875" style="81" hidden="1" customWidth="1"/>
    <col min="25" max="25" width="5.57421875" style="81" customWidth="1"/>
    <col min="26" max="26" width="11.8515625" style="81" customWidth="1"/>
    <col min="27" max="27" width="7.00390625" style="81" customWidth="1"/>
    <col min="28" max="28" width="7.7109375" style="81" customWidth="1"/>
    <col min="29" max="29" width="5.8515625" style="81" customWidth="1"/>
    <col min="30" max="30" width="12.28125" style="81" customWidth="1"/>
    <col min="31" max="31" width="7.28125" style="81" customWidth="1"/>
    <col min="32" max="32" width="7.7109375" style="81" customWidth="1"/>
    <col min="33" max="33" width="8.28125" style="81" customWidth="1"/>
    <col min="34" max="34" width="3.28125" style="81" customWidth="1"/>
    <col min="35" max="37" width="4.57421875" style="81" hidden="1" customWidth="1"/>
    <col min="38" max="39" width="4.7109375" style="81" hidden="1" customWidth="1"/>
    <col min="40" max="45" width="0" style="81" hidden="1" customWidth="1"/>
    <col min="46" max="46" width="3.57421875" style="81" hidden="1" customWidth="1"/>
    <col min="47" max="47" width="5.7109375" style="81" hidden="1" customWidth="1"/>
    <col min="48" max="48" width="11.8515625" style="81" hidden="1" customWidth="1"/>
    <col min="49" max="49" width="6.421875" style="81" hidden="1" customWidth="1"/>
    <col min="50" max="50" width="7.7109375" style="81" hidden="1" customWidth="1"/>
    <col min="51" max="51" width="5.8515625" style="81" hidden="1" customWidth="1"/>
    <col min="52" max="52" width="12.28125" style="81" hidden="1" customWidth="1"/>
    <col min="53" max="53" width="7.00390625" style="81" hidden="1" customWidth="1"/>
    <col min="54" max="54" width="7.7109375" style="81" hidden="1" customWidth="1"/>
    <col min="55" max="55" width="8.57421875" style="81" hidden="1" customWidth="1"/>
    <col min="56" max="56" width="3.28125" style="81" hidden="1" customWidth="1"/>
    <col min="57" max="59" width="4.57421875" style="81" hidden="1" customWidth="1"/>
    <col min="60" max="61" width="4.7109375" style="81" hidden="1" customWidth="1"/>
    <col min="62" max="67" width="11.421875" style="81" hidden="1" customWidth="1"/>
    <col min="68" max="68" width="3.421875" style="81" hidden="1" customWidth="1"/>
    <col min="69" max="69" width="5.28125" style="81" hidden="1" customWidth="1"/>
    <col min="70" max="70" width="11.8515625" style="81" hidden="1" customWidth="1"/>
    <col min="71" max="71" width="6.421875" style="81" hidden="1" customWidth="1"/>
    <col min="72" max="72" width="7.7109375" style="81" hidden="1" customWidth="1"/>
    <col min="73" max="73" width="5.421875" style="81" hidden="1" customWidth="1"/>
    <col min="74" max="74" width="12.140625" style="81" hidden="1" customWidth="1"/>
    <col min="75" max="75" width="6.57421875" style="81" hidden="1" customWidth="1"/>
    <col min="76" max="76" width="7.7109375" style="81" hidden="1" customWidth="1"/>
    <col min="77" max="77" width="8.28125" style="81" hidden="1" customWidth="1"/>
    <col min="78" max="78" width="4.00390625" style="81" hidden="1" customWidth="1"/>
    <col min="79" max="92" width="4.57421875" style="81" hidden="1" customWidth="1"/>
    <col min="93" max="95" width="0" style="81" hidden="1" customWidth="1"/>
    <col min="96" max="16384" width="11.421875" style="81" customWidth="1"/>
  </cols>
  <sheetData>
    <row r="1" spans="3:14" ht="20.25" customHeight="1">
      <c r="C1" s="141" t="s">
        <v>52</v>
      </c>
      <c r="D1" s="141"/>
      <c r="E1" s="141"/>
      <c r="F1" s="141"/>
      <c r="G1" s="141"/>
      <c r="H1" s="139"/>
      <c r="I1" s="139"/>
      <c r="J1" s="139"/>
      <c r="K1" s="25"/>
      <c r="L1" s="25"/>
      <c r="M1" s="25"/>
      <c r="N1" s="25"/>
    </row>
    <row r="2" spans="3:14" ht="20.25" customHeight="1">
      <c r="C2" s="140" t="s">
        <v>50</v>
      </c>
      <c r="D2" s="140"/>
      <c r="E2" s="140"/>
      <c r="F2" s="140"/>
      <c r="G2" s="140"/>
      <c r="H2" s="137"/>
      <c r="I2" s="137"/>
      <c r="J2" s="137"/>
      <c r="K2" s="25"/>
      <c r="L2" s="25"/>
      <c r="M2" s="25"/>
      <c r="N2" s="25"/>
    </row>
    <row r="3" spans="3:14" ht="20.25" customHeight="1">
      <c r="C3" s="140" t="s">
        <v>51</v>
      </c>
      <c r="D3" s="140"/>
      <c r="E3" s="140"/>
      <c r="F3" s="140"/>
      <c r="G3" s="140"/>
      <c r="H3" s="137"/>
      <c r="I3" s="137"/>
      <c r="J3" s="137"/>
      <c r="K3" s="25"/>
      <c r="L3" s="25"/>
      <c r="M3" s="25"/>
      <c r="N3" s="25"/>
    </row>
    <row r="4" spans="3:14" ht="20.25" customHeight="1">
      <c r="C4" s="140" t="s">
        <v>53</v>
      </c>
      <c r="D4" s="140"/>
      <c r="E4" s="140"/>
      <c r="F4" s="140"/>
      <c r="G4" s="140"/>
      <c r="H4" s="138"/>
      <c r="I4" s="138"/>
      <c r="J4" s="138"/>
      <c r="K4" s="25"/>
      <c r="L4" s="25"/>
      <c r="M4" s="25"/>
      <c r="N4" s="25"/>
    </row>
    <row r="5" spans="3:14" ht="20.25" customHeight="1">
      <c r="C5" s="140" t="s">
        <v>49</v>
      </c>
      <c r="D5" s="140"/>
      <c r="E5" s="140"/>
      <c r="F5" s="140"/>
      <c r="G5" s="140"/>
      <c r="H5" s="139"/>
      <c r="I5" s="139"/>
      <c r="J5" s="139"/>
      <c r="K5" s="25"/>
      <c r="L5" s="25"/>
      <c r="M5" s="25"/>
      <c r="N5" s="25"/>
    </row>
    <row r="6" spans="3:14" ht="20.25" customHeight="1">
      <c r="C6" s="140" t="s">
        <v>54</v>
      </c>
      <c r="D6" s="140"/>
      <c r="E6" s="140"/>
      <c r="F6" s="140"/>
      <c r="G6" s="140"/>
      <c r="H6" s="98">
        <v>2</v>
      </c>
      <c r="I6" s="24"/>
      <c r="J6" s="25"/>
      <c r="K6" s="82"/>
      <c r="L6" s="26"/>
      <c r="M6" s="26"/>
      <c r="N6" s="26"/>
    </row>
    <row r="8" spans="3:75" ht="13.5" thickBot="1">
      <c r="C8" s="142" t="s">
        <v>33</v>
      </c>
      <c r="D8" s="142"/>
      <c r="E8" s="142"/>
      <c r="F8" s="142"/>
      <c r="G8" s="142"/>
      <c r="H8" s="142"/>
      <c r="I8" s="142"/>
      <c r="Y8" s="142" t="s">
        <v>34</v>
      </c>
      <c r="Z8" s="142"/>
      <c r="AA8" s="142"/>
      <c r="AB8" s="142"/>
      <c r="AC8" s="142"/>
      <c r="AD8" s="142"/>
      <c r="AE8" s="142"/>
      <c r="AU8" s="142" t="s">
        <v>35</v>
      </c>
      <c r="AV8" s="142"/>
      <c r="AW8" s="142"/>
      <c r="AX8" s="142"/>
      <c r="AY8" s="142"/>
      <c r="AZ8" s="142"/>
      <c r="BA8" s="142"/>
      <c r="BQ8" s="142" t="s">
        <v>36</v>
      </c>
      <c r="BR8" s="142"/>
      <c r="BS8" s="142"/>
      <c r="BT8" s="142"/>
      <c r="BU8" s="142"/>
      <c r="BV8" s="142"/>
      <c r="BW8" s="142"/>
    </row>
    <row r="9" spans="3:75" ht="13.5" thickBot="1">
      <c r="C9" s="83"/>
      <c r="D9" s="147" t="s">
        <v>9</v>
      </c>
      <c r="E9" s="147"/>
      <c r="F9" s="147" t="s">
        <v>10</v>
      </c>
      <c r="G9" s="147"/>
      <c r="H9" s="147" t="s">
        <v>11</v>
      </c>
      <c r="I9" s="126"/>
      <c r="Y9" s="83"/>
      <c r="Z9" s="147" t="s">
        <v>9</v>
      </c>
      <c r="AA9" s="147"/>
      <c r="AB9" s="147" t="s">
        <v>10</v>
      </c>
      <c r="AC9" s="147"/>
      <c r="AD9" s="147" t="s">
        <v>11</v>
      </c>
      <c r="AE9" s="126"/>
      <c r="AU9" s="83"/>
      <c r="AV9" s="147" t="s">
        <v>9</v>
      </c>
      <c r="AW9" s="147"/>
      <c r="AX9" s="147" t="s">
        <v>10</v>
      </c>
      <c r="AY9" s="147"/>
      <c r="AZ9" s="147" t="s">
        <v>11</v>
      </c>
      <c r="BA9" s="126"/>
      <c r="BQ9" s="83"/>
      <c r="BR9" s="147" t="s">
        <v>9</v>
      </c>
      <c r="BS9" s="147"/>
      <c r="BT9" s="147" t="s">
        <v>10</v>
      </c>
      <c r="BU9" s="147"/>
      <c r="BV9" s="147" t="s">
        <v>11</v>
      </c>
      <c r="BW9" s="126"/>
    </row>
    <row r="10" spans="3:75" ht="12.75">
      <c r="C10" s="84">
        <v>1</v>
      </c>
      <c r="D10" s="135"/>
      <c r="E10" s="135"/>
      <c r="F10" s="135"/>
      <c r="G10" s="135"/>
      <c r="H10" s="135"/>
      <c r="I10" s="136"/>
      <c r="Y10" s="84">
        <v>1</v>
      </c>
      <c r="Z10" s="135"/>
      <c r="AA10" s="135"/>
      <c r="AB10" s="135"/>
      <c r="AC10" s="135"/>
      <c r="AD10" s="135"/>
      <c r="AE10" s="136"/>
      <c r="AU10" s="84">
        <v>1</v>
      </c>
      <c r="AV10" s="135"/>
      <c r="AW10" s="135"/>
      <c r="AX10" s="135"/>
      <c r="AY10" s="135"/>
      <c r="AZ10" s="135"/>
      <c r="BA10" s="136"/>
      <c r="BQ10" s="84">
        <v>1</v>
      </c>
      <c r="BR10" s="135"/>
      <c r="BS10" s="135"/>
      <c r="BT10" s="135"/>
      <c r="BU10" s="135"/>
      <c r="BV10" s="135"/>
      <c r="BW10" s="136"/>
    </row>
    <row r="11" spans="3:75" ht="12.75">
      <c r="C11" s="85">
        <v>2</v>
      </c>
      <c r="D11" s="143"/>
      <c r="E11" s="143"/>
      <c r="F11" s="143"/>
      <c r="G11" s="143"/>
      <c r="H11" s="143"/>
      <c r="I11" s="145"/>
      <c r="Y11" s="85">
        <v>2</v>
      </c>
      <c r="Z11" s="143"/>
      <c r="AA11" s="143"/>
      <c r="AB11" s="143"/>
      <c r="AC11" s="143"/>
      <c r="AD11" s="143"/>
      <c r="AE11" s="145"/>
      <c r="AU11" s="85">
        <v>2</v>
      </c>
      <c r="AV11" s="143"/>
      <c r="AW11" s="143"/>
      <c r="AX11" s="143"/>
      <c r="AY11" s="143"/>
      <c r="AZ11" s="143"/>
      <c r="BA11" s="145"/>
      <c r="BQ11" s="85">
        <v>2</v>
      </c>
      <c r="BR11" s="143"/>
      <c r="BS11" s="143"/>
      <c r="BT11" s="143"/>
      <c r="BU11" s="143"/>
      <c r="BV11" s="143"/>
      <c r="BW11" s="145"/>
    </row>
    <row r="12" spans="3:75" ht="12.75">
      <c r="C12" s="85">
        <v>3</v>
      </c>
      <c r="D12" s="143"/>
      <c r="E12" s="143"/>
      <c r="F12" s="143"/>
      <c r="G12" s="143"/>
      <c r="H12" s="143"/>
      <c r="I12" s="145"/>
      <c r="Y12" s="85">
        <v>3</v>
      </c>
      <c r="Z12" s="143"/>
      <c r="AA12" s="143"/>
      <c r="AB12" s="143"/>
      <c r="AC12" s="143"/>
      <c r="AD12" s="143"/>
      <c r="AE12" s="145"/>
      <c r="AU12" s="85">
        <v>3</v>
      </c>
      <c r="AV12" s="143"/>
      <c r="AW12" s="143"/>
      <c r="AX12" s="143"/>
      <c r="AY12" s="143"/>
      <c r="AZ12" s="143"/>
      <c r="BA12" s="145"/>
      <c r="BQ12" s="85">
        <v>3</v>
      </c>
      <c r="BR12" s="143"/>
      <c r="BS12" s="143"/>
      <c r="BT12" s="143"/>
      <c r="BU12" s="143"/>
      <c r="BV12" s="143"/>
      <c r="BW12" s="145"/>
    </row>
    <row r="13" spans="3:75" ht="12.75">
      <c r="C13" s="85">
        <v>4</v>
      </c>
      <c r="D13" s="143"/>
      <c r="E13" s="143"/>
      <c r="F13" s="143"/>
      <c r="G13" s="143"/>
      <c r="H13" s="143"/>
      <c r="I13" s="145"/>
      <c r="Y13" s="85">
        <v>4</v>
      </c>
      <c r="Z13" s="143"/>
      <c r="AA13" s="143"/>
      <c r="AB13" s="143"/>
      <c r="AC13" s="143"/>
      <c r="AD13" s="143"/>
      <c r="AE13" s="145"/>
      <c r="AU13" s="85">
        <v>4</v>
      </c>
      <c r="AV13" s="143"/>
      <c r="AW13" s="143"/>
      <c r="AX13" s="143"/>
      <c r="AY13" s="143"/>
      <c r="AZ13" s="143"/>
      <c r="BA13" s="145"/>
      <c r="BQ13" s="85">
        <v>4</v>
      </c>
      <c r="BR13" s="143"/>
      <c r="BS13" s="143"/>
      <c r="BT13" s="143"/>
      <c r="BU13" s="143"/>
      <c r="BV13" s="143"/>
      <c r="BW13" s="145"/>
    </row>
    <row r="14" spans="3:75" ht="12.75">
      <c r="C14" s="85">
        <v>5</v>
      </c>
      <c r="D14" s="143"/>
      <c r="E14" s="143"/>
      <c r="F14" s="143"/>
      <c r="G14" s="143"/>
      <c r="H14" s="143"/>
      <c r="I14" s="145"/>
      <c r="Y14" s="85">
        <v>5</v>
      </c>
      <c r="Z14" s="143"/>
      <c r="AA14" s="143"/>
      <c r="AB14" s="143"/>
      <c r="AC14" s="143"/>
      <c r="AD14" s="143"/>
      <c r="AE14" s="145"/>
      <c r="AU14" s="85">
        <v>5</v>
      </c>
      <c r="AV14" s="143"/>
      <c r="AW14" s="143"/>
      <c r="AX14" s="143"/>
      <c r="AY14" s="143"/>
      <c r="AZ14" s="143"/>
      <c r="BA14" s="145"/>
      <c r="BQ14" s="85">
        <v>5</v>
      </c>
      <c r="BR14" s="143"/>
      <c r="BS14" s="143"/>
      <c r="BT14" s="143"/>
      <c r="BU14" s="143"/>
      <c r="BV14" s="143"/>
      <c r="BW14" s="145"/>
    </row>
    <row r="15" spans="3:75" ht="12.75">
      <c r="C15" s="85">
        <v>6</v>
      </c>
      <c r="D15" s="143"/>
      <c r="E15" s="143"/>
      <c r="F15" s="143"/>
      <c r="G15" s="143"/>
      <c r="H15" s="143"/>
      <c r="I15" s="145"/>
      <c r="Y15" s="85">
        <v>6</v>
      </c>
      <c r="Z15" s="143"/>
      <c r="AA15" s="143"/>
      <c r="AB15" s="143"/>
      <c r="AC15" s="143"/>
      <c r="AD15" s="143"/>
      <c r="AE15" s="145"/>
      <c r="AU15" s="85">
        <v>6</v>
      </c>
      <c r="AV15" s="143"/>
      <c r="AW15" s="143"/>
      <c r="AX15" s="143"/>
      <c r="AY15" s="143"/>
      <c r="AZ15" s="143"/>
      <c r="BA15" s="145"/>
      <c r="BQ15" s="85">
        <v>6</v>
      </c>
      <c r="BR15" s="143"/>
      <c r="BS15" s="143"/>
      <c r="BT15" s="143"/>
      <c r="BU15" s="143"/>
      <c r="BV15" s="143"/>
      <c r="BW15" s="145"/>
    </row>
    <row r="16" spans="3:75" ht="12.75" hidden="1">
      <c r="C16" s="106">
        <v>7</v>
      </c>
      <c r="D16" s="144"/>
      <c r="E16" s="144"/>
      <c r="F16" s="144"/>
      <c r="G16" s="144"/>
      <c r="H16" s="144"/>
      <c r="I16" s="146"/>
      <c r="Y16" s="106">
        <v>7</v>
      </c>
      <c r="Z16" s="144"/>
      <c r="AA16" s="144"/>
      <c r="AB16" s="144"/>
      <c r="AC16" s="144"/>
      <c r="AD16" s="144"/>
      <c r="AE16" s="146"/>
      <c r="AU16" s="106">
        <v>7</v>
      </c>
      <c r="AV16" s="144"/>
      <c r="AW16" s="144"/>
      <c r="AX16" s="144"/>
      <c r="AY16" s="144"/>
      <c r="AZ16" s="144"/>
      <c r="BA16" s="146"/>
      <c r="BQ16" s="106">
        <v>7</v>
      </c>
      <c r="BR16" s="144"/>
      <c r="BS16" s="144"/>
      <c r="BT16" s="144"/>
      <c r="BU16" s="144"/>
      <c r="BV16" s="144"/>
      <c r="BW16" s="146"/>
    </row>
    <row r="17" spans="3:75" s="26" customFormat="1" ht="13.5" hidden="1" thickBot="1">
      <c r="C17" s="86">
        <v>8</v>
      </c>
      <c r="D17" s="127"/>
      <c r="E17" s="128"/>
      <c r="F17" s="131"/>
      <c r="G17" s="132"/>
      <c r="H17" s="131"/>
      <c r="I17" s="133"/>
      <c r="K17" s="81"/>
      <c r="Y17" s="86">
        <v>8</v>
      </c>
      <c r="Z17" s="127"/>
      <c r="AA17" s="128"/>
      <c r="AB17" s="131"/>
      <c r="AC17" s="132"/>
      <c r="AD17" s="131"/>
      <c r="AE17" s="133"/>
      <c r="AU17" s="86">
        <v>8</v>
      </c>
      <c r="AV17" s="127"/>
      <c r="AW17" s="128"/>
      <c r="AX17" s="131"/>
      <c r="AY17" s="132"/>
      <c r="AZ17" s="131"/>
      <c r="BA17" s="133"/>
      <c r="BQ17" s="86">
        <v>8</v>
      </c>
      <c r="BR17" s="127"/>
      <c r="BS17" s="128"/>
      <c r="BT17" s="131"/>
      <c r="BU17" s="132"/>
      <c r="BV17" s="131"/>
      <c r="BW17" s="133"/>
    </row>
    <row r="18" spans="6:73" ht="12.75" hidden="1">
      <c r="F18" s="81">
        <f>COUNTIF(D10:D17,"")</f>
        <v>8</v>
      </c>
      <c r="AB18" s="81">
        <f>COUNTIF(Z10:Z17,"")</f>
        <v>8</v>
      </c>
      <c r="AC18" s="87"/>
      <c r="AX18" s="81">
        <f>COUNTIF(AV10:AV17,"")</f>
        <v>8</v>
      </c>
      <c r="AY18" s="87"/>
      <c r="BT18" s="81">
        <f>COUNTIF(BR10:BR17,"")</f>
        <v>8</v>
      </c>
      <c r="BU18" s="87"/>
    </row>
    <row r="19" spans="3:77" ht="13.5" thickBot="1">
      <c r="C19" s="88" t="s">
        <v>8</v>
      </c>
      <c r="D19" s="88" t="s">
        <v>9</v>
      </c>
      <c r="E19" s="88" t="s">
        <v>0</v>
      </c>
      <c r="F19" s="88" t="s">
        <v>7</v>
      </c>
      <c r="G19" s="88" t="s">
        <v>8</v>
      </c>
      <c r="H19" s="88" t="s">
        <v>9</v>
      </c>
      <c r="I19" s="88" t="s">
        <v>0</v>
      </c>
      <c r="J19" s="88" t="s">
        <v>7</v>
      </c>
      <c r="K19" s="88" t="s">
        <v>12</v>
      </c>
      <c r="Y19" s="88" t="s">
        <v>8</v>
      </c>
      <c r="Z19" s="88" t="s">
        <v>9</v>
      </c>
      <c r="AA19" s="88" t="s">
        <v>0</v>
      </c>
      <c r="AB19" s="88" t="s">
        <v>7</v>
      </c>
      <c r="AC19" s="88" t="s">
        <v>8</v>
      </c>
      <c r="AD19" s="88" t="s">
        <v>9</v>
      </c>
      <c r="AE19" s="88" t="s">
        <v>0</v>
      </c>
      <c r="AF19" s="88" t="s">
        <v>7</v>
      </c>
      <c r="AG19" s="88" t="s">
        <v>12</v>
      </c>
      <c r="AU19" s="88" t="s">
        <v>8</v>
      </c>
      <c r="AV19" s="88" t="s">
        <v>9</v>
      </c>
      <c r="AW19" s="88" t="s">
        <v>0</v>
      </c>
      <c r="AX19" s="88" t="s">
        <v>7</v>
      </c>
      <c r="AY19" s="88" t="s">
        <v>8</v>
      </c>
      <c r="AZ19" s="88" t="s">
        <v>9</v>
      </c>
      <c r="BA19" s="88" t="s">
        <v>0</v>
      </c>
      <c r="BB19" s="88" t="s">
        <v>7</v>
      </c>
      <c r="BC19" s="88" t="s">
        <v>12</v>
      </c>
      <c r="BQ19" s="88" t="s">
        <v>8</v>
      </c>
      <c r="BR19" s="88" t="s">
        <v>9</v>
      </c>
      <c r="BS19" s="88" t="s">
        <v>0</v>
      </c>
      <c r="BT19" s="88" t="s">
        <v>7</v>
      </c>
      <c r="BU19" s="88" t="s">
        <v>8</v>
      </c>
      <c r="BV19" s="88" t="s">
        <v>9</v>
      </c>
      <c r="BW19" s="88" t="s">
        <v>0</v>
      </c>
      <c r="BX19" s="88" t="s">
        <v>7</v>
      </c>
      <c r="BY19" s="88" t="s">
        <v>12</v>
      </c>
    </row>
    <row r="20" spans="1:92" ht="12.75">
      <c r="A20" s="81">
        <f aca="true" t="shared" si="0" ref="A20:A47">C20*10+G20</f>
        <v>14</v>
      </c>
      <c r="B20" s="81">
        <f>C20+G20*10</f>
        <v>41</v>
      </c>
      <c r="C20" s="89">
        <f aca="true" t="shared" si="1" ref="C20:C25">IF(F$18=0,$CA20,IF(F$18=1,$CD20,IF(F$18=2,$CG20,IF(F$18=3,$CJ20,$CM20))))</f>
        <v>1</v>
      </c>
      <c r="D20" s="90">
        <f aca="true" t="shared" si="2" ref="D20:D47">IF(C20=0,"",VLOOKUP(C20,C$10:D$17,2,TRUE))</f>
        <v>0</v>
      </c>
      <c r="E20" s="99"/>
      <c r="F20" s="99"/>
      <c r="G20" s="89">
        <f aca="true" t="shared" si="3" ref="G20:G25">IF(F$18=0,$CB20,IF(F$18=1,$CE20,IF(F$18=2,$CH20,IF(F$18=3,$CK20,$CN20))))</f>
        <v>4</v>
      </c>
      <c r="H20" s="90">
        <f aca="true" t="shared" si="4" ref="H20:H47">IF(G20=0,"",VLOOKUP(G20,C$10:E$17,2,TRUE))</f>
        <v>0</v>
      </c>
      <c r="I20" s="99"/>
      <c r="J20" s="99"/>
      <c r="K20" s="99"/>
      <c r="W20" s="81">
        <f aca="true" t="shared" si="5" ref="W20:W47">Y20*10+AC20</f>
        <v>14</v>
      </c>
      <c r="X20" s="81">
        <f>Y20+AC20*10</f>
        <v>41</v>
      </c>
      <c r="Y20" s="89">
        <f aca="true" t="shared" si="6" ref="Y20:Y25">IF(AB$18=0,$CA20,IF(AB$18=1,$CD20,IF(AB$18=2,$CG20,IF(AB$18=3,$CJ20,$CM20))))</f>
        <v>1</v>
      </c>
      <c r="Z20" s="90">
        <f aca="true" t="shared" si="7" ref="Z20:Z47">IF(Y20=0,"",VLOOKUP(Y20,Y$10:Z$17,2,TRUE))</f>
        <v>0</v>
      </c>
      <c r="AA20" s="99"/>
      <c r="AB20" s="99"/>
      <c r="AC20" s="89">
        <f aca="true" t="shared" si="8" ref="AC20:AC25">IF(AB$18=0,$CB20,IF(AB$18=1,$CE20,IF(AB$18=2,$CH20,IF(AB$18=3,$CK20,$CN20))))</f>
        <v>4</v>
      </c>
      <c r="AD20" s="90">
        <f aca="true" t="shared" si="9" ref="AD20:AD47">IF(AC20=0,"",VLOOKUP(AC20,Y$10:AA$17,2,TRUE))</f>
        <v>0</v>
      </c>
      <c r="AE20" s="99"/>
      <c r="AF20" s="99"/>
      <c r="AG20" s="99"/>
      <c r="AS20" s="81">
        <f aca="true" t="shared" si="10" ref="AS20:AS47">AU20*10+AY20</f>
        <v>14</v>
      </c>
      <c r="AT20" s="81">
        <f>AU20+AY20*10</f>
        <v>41</v>
      </c>
      <c r="AU20" s="89">
        <f aca="true" t="shared" si="11" ref="AU20:AU25">IF(AX$18=0,$CA20,IF(AX$18=1,$CD20,IF(AX$18=2,$CG20,IF(AX$18=3,$CJ20,$CM20))))</f>
        <v>1</v>
      </c>
      <c r="AV20" s="90">
        <f aca="true" t="shared" si="12" ref="AV20:AV47">IF(AU20=0,"",VLOOKUP(AU20,AU$10:AV$17,2,TRUE))</f>
        <v>0</v>
      </c>
      <c r="AW20" s="99"/>
      <c r="AX20" s="99"/>
      <c r="AY20" s="89">
        <f aca="true" t="shared" si="13" ref="AY20:AY25">IF(AX$18=0,$CB20,IF(AX$18=1,$CE20,IF(AX$18=2,$CH20,IF(AX$18=3,$CK20,$CN20))))</f>
        <v>4</v>
      </c>
      <c r="AZ20" s="90">
        <f aca="true" t="shared" si="14" ref="AZ20:AZ47">IF(AY20=0,"",VLOOKUP(AY20,AU$10:AW$17,2,TRUE))</f>
        <v>0</v>
      </c>
      <c r="BA20" s="99"/>
      <c r="BB20" s="99"/>
      <c r="BC20" s="99"/>
      <c r="BO20" s="81">
        <f aca="true" t="shared" si="15" ref="BO20:BO47">BQ20*10+BU20</f>
        <v>14</v>
      </c>
      <c r="BP20" s="81">
        <f>BQ20+BU20*10</f>
        <v>41</v>
      </c>
      <c r="BQ20" s="89">
        <f aca="true" t="shared" si="16" ref="BQ20:BQ25">IF(BT$18=0,$CA20,IF(BT$18=1,$CD20,IF(BT$18=2,$CG20,IF(BT$18=3,$CJ20,$CM20))))</f>
        <v>1</v>
      </c>
      <c r="BR20" s="90">
        <f aca="true" t="shared" si="17" ref="BR20:BR47">IF(BQ20=0,"",VLOOKUP(BQ20,BQ$10:BR$17,2,TRUE))</f>
        <v>0</v>
      </c>
      <c r="BS20" s="99"/>
      <c r="BT20" s="99"/>
      <c r="BU20" s="89">
        <f aca="true" t="shared" si="18" ref="BU20:BU25">IF(BT$18=0,$CB20,IF(BT$18=1,$CE20,IF(BT$18=2,$CH20,IF(BT$18=3,$CK20,$CN20))))</f>
        <v>4</v>
      </c>
      <c r="BV20" s="90">
        <f aca="true" t="shared" si="19" ref="BV20:BV47">IF(BU20=0,"",VLOOKUP(BU20,BQ$10:BS$17,2,TRUE))</f>
        <v>0</v>
      </c>
      <c r="BW20" s="99"/>
      <c r="BX20" s="99"/>
      <c r="BY20" s="99"/>
      <c r="CA20" s="107">
        <v>1</v>
      </c>
      <c r="CB20" s="108">
        <v>8</v>
      </c>
      <c r="CD20" s="107">
        <v>1</v>
      </c>
      <c r="CE20" s="108">
        <v>7</v>
      </c>
      <c r="CG20" s="107">
        <v>1</v>
      </c>
      <c r="CH20" s="108">
        <v>6</v>
      </c>
      <c r="CJ20" s="107">
        <v>1</v>
      </c>
      <c r="CK20" s="108">
        <v>5</v>
      </c>
      <c r="CM20" s="107">
        <v>1</v>
      </c>
      <c r="CN20" s="108">
        <v>4</v>
      </c>
    </row>
    <row r="21" spans="1:92" ht="13.5" thickBot="1">
      <c r="A21" s="81">
        <f t="shared" si="0"/>
        <v>23</v>
      </c>
      <c r="B21" s="81">
        <f aca="true" t="shared" si="20" ref="B21:B47">C21+G21*10</f>
        <v>32</v>
      </c>
      <c r="C21" s="91">
        <f t="shared" si="1"/>
        <v>2</v>
      </c>
      <c r="D21" s="92">
        <f t="shared" si="2"/>
        <v>0</v>
      </c>
      <c r="E21" s="100"/>
      <c r="F21" s="100"/>
      <c r="G21" s="91">
        <f t="shared" si="3"/>
        <v>3</v>
      </c>
      <c r="H21" s="92">
        <f t="shared" si="4"/>
        <v>0</v>
      </c>
      <c r="I21" s="100"/>
      <c r="J21" s="100"/>
      <c r="K21" s="100"/>
      <c r="W21" s="81">
        <f t="shared" si="5"/>
        <v>23</v>
      </c>
      <c r="X21" s="81">
        <f aca="true" t="shared" si="21" ref="X21:X47">Y21+AC21*10</f>
        <v>32</v>
      </c>
      <c r="Y21" s="91">
        <f t="shared" si="6"/>
        <v>2</v>
      </c>
      <c r="Z21" s="92">
        <f t="shared" si="7"/>
        <v>0</v>
      </c>
      <c r="AA21" s="100"/>
      <c r="AB21" s="100"/>
      <c r="AC21" s="91">
        <f t="shared" si="8"/>
        <v>3</v>
      </c>
      <c r="AD21" s="92">
        <f t="shared" si="9"/>
        <v>0</v>
      </c>
      <c r="AE21" s="100"/>
      <c r="AF21" s="100"/>
      <c r="AG21" s="100"/>
      <c r="AS21" s="81">
        <f t="shared" si="10"/>
        <v>23</v>
      </c>
      <c r="AT21" s="81">
        <f aca="true" t="shared" si="22" ref="AT21:AT47">AU21+AY21*10</f>
        <v>32</v>
      </c>
      <c r="AU21" s="91">
        <f t="shared" si="11"/>
        <v>2</v>
      </c>
      <c r="AV21" s="92">
        <f t="shared" si="12"/>
        <v>0</v>
      </c>
      <c r="AW21" s="100"/>
      <c r="AX21" s="100"/>
      <c r="AY21" s="91">
        <f t="shared" si="13"/>
        <v>3</v>
      </c>
      <c r="AZ21" s="92">
        <f t="shared" si="14"/>
        <v>0</v>
      </c>
      <c r="BA21" s="100"/>
      <c r="BB21" s="100"/>
      <c r="BC21" s="100"/>
      <c r="BO21" s="81">
        <f t="shared" si="15"/>
        <v>23</v>
      </c>
      <c r="BP21" s="81">
        <f aca="true" t="shared" si="23" ref="BP21:BP47">BQ21+BU21*10</f>
        <v>32</v>
      </c>
      <c r="BQ21" s="91">
        <f t="shared" si="16"/>
        <v>2</v>
      </c>
      <c r="BR21" s="92">
        <f t="shared" si="17"/>
        <v>0</v>
      </c>
      <c r="BS21" s="100"/>
      <c r="BT21" s="100"/>
      <c r="BU21" s="91">
        <f t="shared" si="18"/>
        <v>3</v>
      </c>
      <c r="BV21" s="92">
        <f t="shared" si="19"/>
        <v>0</v>
      </c>
      <c r="BW21" s="100"/>
      <c r="BX21" s="100"/>
      <c r="BY21" s="100"/>
      <c r="CA21" s="109">
        <v>2</v>
      </c>
      <c r="CB21" s="110">
        <v>7</v>
      </c>
      <c r="CD21" s="109">
        <v>2</v>
      </c>
      <c r="CE21" s="110">
        <v>6</v>
      </c>
      <c r="CG21" s="109">
        <v>2</v>
      </c>
      <c r="CH21" s="110">
        <v>5</v>
      </c>
      <c r="CJ21" s="111">
        <v>2</v>
      </c>
      <c r="CK21" s="112">
        <v>4</v>
      </c>
      <c r="CM21" s="111">
        <v>2</v>
      </c>
      <c r="CN21" s="112">
        <v>3</v>
      </c>
    </row>
    <row r="22" spans="1:92" ht="13.5" thickBot="1">
      <c r="A22" s="81">
        <f t="shared" si="0"/>
        <v>13</v>
      </c>
      <c r="B22" s="81">
        <f t="shared" si="20"/>
        <v>31</v>
      </c>
      <c r="C22" s="89">
        <f t="shared" si="1"/>
        <v>1</v>
      </c>
      <c r="D22" s="90">
        <f t="shared" si="2"/>
        <v>0</v>
      </c>
      <c r="E22" s="99"/>
      <c r="F22" s="99"/>
      <c r="G22" s="89">
        <f t="shared" si="3"/>
        <v>3</v>
      </c>
      <c r="H22" s="90">
        <f t="shared" si="4"/>
        <v>0</v>
      </c>
      <c r="I22" s="99"/>
      <c r="J22" s="99"/>
      <c r="K22" s="99"/>
      <c r="W22" s="81">
        <f t="shared" si="5"/>
        <v>13</v>
      </c>
      <c r="X22" s="81">
        <f t="shared" si="21"/>
        <v>31</v>
      </c>
      <c r="Y22" s="89">
        <f t="shared" si="6"/>
        <v>1</v>
      </c>
      <c r="Z22" s="90">
        <f t="shared" si="7"/>
        <v>0</v>
      </c>
      <c r="AA22" s="99"/>
      <c r="AB22" s="99"/>
      <c r="AC22" s="89">
        <f t="shared" si="8"/>
        <v>3</v>
      </c>
      <c r="AD22" s="90">
        <f t="shared" si="9"/>
        <v>0</v>
      </c>
      <c r="AE22" s="99"/>
      <c r="AF22" s="99"/>
      <c r="AG22" s="99"/>
      <c r="AS22" s="81">
        <f t="shared" si="10"/>
        <v>13</v>
      </c>
      <c r="AT22" s="81">
        <f t="shared" si="22"/>
        <v>31</v>
      </c>
      <c r="AU22" s="89">
        <f t="shared" si="11"/>
        <v>1</v>
      </c>
      <c r="AV22" s="90">
        <f t="shared" si="12"/>
        <v>0</v>
      </c>
      <c r="AW22" s="99"/>
      <c r="AX22" s="99"/>
      <c r="AY22" s="89">
        <f t="shared" si="13"/>
        <v>3</v>
      </c>
      <c r="AZ22" s="90">
        <f t="shared" si="14"/>
        <v>0</v>
      </c>
      <c r="BA22" s="99"/>
      <c r="BB22" s="99"/>
      <c r="BC22" s="99"/>
      <c r="BO22" s="81">
        <f t="shared" si="15"/>
        <v>13</v>
      </c>
      <c r="BP22" s="81">
        <f t="shared" si="23"/>
        <v>31</v>
      </c>
      <c r="BQ22" s="89">
        <f t="shared" si="16"/>
        <v>1</v>
      </c>
      <c r="BR22" s="90">
        <f t="shared" si="17"/>
        <v>0</v>
      </c>
      <c r="BS22" s="99"/>
      <c r="BT22" s="99"/>
      <c r="BU22" s="89">
        <f t="shared" si="18"/>
        <v>3</v>
      </c>
      <c r="BV22" s="90">
        <f t="shared" si="19"/>
        <v>0</v>
      </c>
      <c r="BW22" s="99"/>
      <c r="BX22" s="99"/>
      <c r="BY22" s="99"/>
      <c r="CA22" s="109">
        <v>3</v>
      </c>
      <c r="CB22" s="110">
        <v>6</v>
      </c>
      <c r="CD22" s="111">
        <v>3</v>
      </c>
      <c r="CE22" s="112">
        <v>5</v>
      </c>
      <c r="CG22" s="111">
        <v>3</v>
      </c>
      <c r="CH22" s="112">
        <v>4</v>
      </c>
      <c r="CJ22" s="113">
        <v>1</v>
      </c>
      <c r="CK22" s="114">
        <v>4</v>
      </c>
      <c r="CM22" s="113">
        <v>1</v>
      </c>
      <c r="CN22" s="114">
        <v>3</v>
      </c>
    </row>
    <row r="23" spans="1:92" ht="13.5" thickBot="1">
      <c r="A23" s="81">
        <f t="shared" si="0"/>
        <v>24</v>
      </c>
      <c r="B23" s="81">
        <f t="shared" si="20"/>
        <v>42</v>
      </c>
      <c r="C23" s="91">
        <f t="shared" si="1"/>
        <v>2</v>
      </c>
      <c r="D23" s="92">
        <f t="shared" si="2"/>
        <v>0</v>
      </c>
      <c r="E23" s="100"/>
      <c r="F23" s="100"/>
      <c r="G23" s="91">
        <f t="shared" si="3"/>
        <v>4</v>
      </c>
      <c r="H23" s="92">
        <f t="shared" si="4"/>
        <v>0</v>
      </c>
      <c r="I23" s="100"/>
      <c r="J23" s="100"/>
      <c r="K23" s="100"/>
      <c r="W23" s="81">
        <f t="shared" si="5"/>
        <v>24</v>
      </c>
      <c r="X23" s="81">
        <f t="shared" si="21"/>
        <v>42</v>
      </c>
      <c r="Y23" s="91">
        <f t="shared" si="6"/>
        <v>2</v>
      </c>
      <c r="Z23" s="92">
        <f t="shared" si="7"/>
        <v>0</v>
      </c>
      <c r="AA23" s="100"/>
      <c r="AB23" s="100"/>
      <c r="AC23" s="91">
        <f t="shared" si="8"/>
        <v>4</v>
      </c>
      <c r="AD23" s="92">
        <f t="shared" si="9"/>
        <v>0</v>
      </c>
      <c r="AE23" s="100"/>
      <c r="AF23" s="100"/>
      <c r="AG23" s="100"/>
      <c r="AS23" s="81">
        <f t="shared" si="10"/>
        <v>24</v>
      </c>
      <c r="AT23" s="81">
        <f t="shared" si="22"/>
        <v>42</v>
      </c>
      <c r="AU23" s="91">
        <f t="shared" si="11"/>
        <v>2</v>
      </c>
      <c r="AV23" s="92">
        <f t="shared" si="12"/>
        <v>0</v>
      </c>
      <c r="AW23" s="100"/>
      <c r="AX23" s="100"/>
      <c r="AY23" s="91">
        <f t="shared" si="13"/>
        <v>4</v>
      </c>
      <c r="AZ23" s="92">
        <f t="shared" si="14"/>
        <v>0</v>
      </c>
      <c r="BA23" s="100"/>
      <c r="BB23" s="100"/>
      <c r="BC23" s="100"/>
      <c r="BO23" s="81">
        <f t="shared" si="15"/>
        <v>24</v>
      </c>
      <c r="BP23" s="81">
        <f t="shared" si="23"/>
        <v>42</v>
      </c>
      <c r="BQ23" s="91">
        <f t="shared" si="16"/>
        <v>2</v>
      </c>
      <c r="BR23" s="92">
        <f t="shared" si="17"/>
        <v>0</v>
      </c>
      <c r="BS23" s="100"/>
      <c r="BT23" s="100"/>
      <c r="BU23" s="91">
        <f t="shared" si="18"/>
        <v>4</v>
      </c>
      <c r="BV23" s="92">
        <f t="shared" si="19"/>
        <v>0</v>
      </c>
      <c r="BW23" s="100"/>
      <c r="BX23" s="100"/>
      <c r="BY23" s="100"/>
      <c r="CA23" s="111">
        <v>4</v>
      </c>
      <c r="CB23" s="112">
        <v>5</v>
      </c>
      <c r="CD23" s="113">
        <v>1</v>
      </c>
      <c r="CE23" s="114">
        <v>6</v>
      </c>
      <c r="CG23" s="113">
        <v>1</v>
      </c>
      <c r="CH23" s="114">
        <v>5</v>
      </c>
      <c r="CJ23" s="117">
        <v>3</v>
      </c>
      <c r="CK23" s="118">
        <v>5</v>
      </c>
      <c r="CM23" s="117">
        <v>2</v>
      </c>
      <c r="CN23" s="118">
        <v>4</v>
      </c>
    </row>
    <row r="24" spans="1:92" ht="12.75">
      <c r="A24" s="81">
        <f t="shared" si="0"/>
        <v>12</v>
      </c>
      <c r="B24" s="81">
        <f t="shared" si="20"/>
        <v>21</v>
      </c>
      <c r="C24" s="89">
        <f t="shared" si="1"/>
        <v>1</v>
      </c>
      <c r="D24" s="90">
        <f t="shared" si="2"/>
        <v>0</v>
      </c>
      <c r="E24" s="99"/>
      <c r="F24" s="99"/>
      <c r="G24" s="89">
        <f t="shared" si="3"/>
        <v>2</v>
      </c>
      <c r="H24" s="90">
        <f t="shared" si="4"/>
        <v>0</v>
      </c>
      <c r="I24" s="99"/>
      <c r="J24" s="99"/>
      <c r="K24" s="99"/>
      <c r="W24" s="81">
        <f t="shared" si="5"/>
        <v>12</v>
      </c>
      <c r="X24" s="81">
        <f t="shared" si="21"/>
        <v>21</v>
      </c>
      <c r="Y24" s="89">
        <f t="shared" si="6"/>
        <v>1</v>
      </c>
      <c r="Z24" s="90">
        <f t="shared" si="7"/>
        <v>0</v>
      </c>
      <c r="AA24" s="99"/>
      <c r="AB24" s="99"/>
      <c r="AC24" s="89">
        <f t="shared" si="8"/>
        <v>2</v>
      </c>
      <c r="AD24" s="90">
        <f t="shared" si="9"/>
        <v>0</v>
      </c>
      <c r="AE24" s="99"/>
      <c r="AF24" s="99"/>
      <c r="AG24" s="99"/>
      <c r="AS24" s="81">
        <f t="shared" si="10"/>
        <v>12</v>
      </c>
      <c r="AT24" s="81">
        <f t="shared" si="22"/>
        <v>21</v>
      </c>
      <c r="AU24" s="89">
        <f t="shared" si="11"/>
        <v>1</v>
      </c>
      <c r="AV24" s="90">
        <f t="shared" si="12"/>
        <v>0</v>
      </c>
      <c r="AW24" s="99"/>
      <c r="AX24" s="99"/>
      <c r="AY24" s="89">
        <f t="shared" si="13"/>
        <v>2</v>
      </c>
      <c r="AZ24" s="90">
        <f t="shared" si="14"/>
        <v>0</v>
      </c>
      <c r="BA24" s="99"/>
      <c r="BB24" s="99"/>
      <c r="BC24" s="99"/>
      <c r="BO24" s="81">
        <f t="shared" si="15"/>
        <v>12</v>
      </c>
      <c r="BP24" s="81">
        <f t="shared" si="23"/>
        <v>21</v>
      </c>
      <c r="BQ24" s="89">
        <f t="shared" si="16"/>
        <v>1</v>
      </c>
      <c r="BR24" s="90">
        <f t="shared" si="17"/>
        <v>0</v>
      </c>
      <c r="BS24" s="99"/>
      <c r="BT24" s="99"/>
      <c r="BU24" s="89">
        <f t="shared" si="18"/>
        <v>2</v>
      </c>
      <c r="BV24" s="90">
        <f t="shared" si="19"/>
        <v>0</v>
      </c>
      <c r="BW24" s="99"/>
      <c r="BX24" s="99"/>
      <c r="BY24" s="99"/>
      <c r="CA24" s="113">
        <v>1</v>
      </c>
      <c r="CB24" s="114">
        <v>7</v>
      </c>
      <c r="CD24" s="115">
        <v>2</v>
      </c>
      <c r="CE24" s="116">
        <v>7</v>
      </c>
      <c r="CG24" s="115">
        <v>3</v>
      </c>
      <c r="CH24" s="116">
        <v>6</v>
      </c>
      <c r="CJ24" s="107">
        <v>4</v>
      </c>
      <c r="CK24" s="108">
        <v>5</v>
      </c>
      <c r="CM24" s="107">
        <v>1</v>
      </c>
      <c r="CN24" s="108">
        <v>2</v>
      </c>
    </row>
    <row r="25" spans="1:92" ht="13.5" thickBot="1">
      <c r="A25" s="81">
        <f t="shared" si="0"/>
        <v>34</v>
      </c>
      <c r="B25" s="81">
        <f t="shared" si="20"/>
        <v>43</v>
      </c>
      <c r="C25" s="91">
        <f t="shared" si="1"/>
        <v>3</v>
      </c>
      <c r="D25" s="92">
        <f t="shared" si="2"/>
        <v>0</v>
      </c>
      <c r="E25" s="100"/>
      <c r="F25" s="100"/>
      <c r="G25" s="91">
        <f t="shared" si="3"/>
        <v>4</v>
      </c>
      <c r="H25" s="92">
        <f t="shared" si="4"/>
        <v>0</v>
      </c>
      <c r="I25" s="100"/>
      <c r="J25" s="100"/>
      <c r="K25" s="100"/>
      <c r="W25" s="81">
        <f t="shared" si="5"/>
        <v>34</v>
      </c>
      <c r="X25" s="81">
        <f t="shared" si="21"/>
        <v>43</v>
      </c>
      <c r="Y25" s="91">
        <f t="shared" si="6"/>
        <v>3</v>
      </c>
      <c r="Z25" s="92">
        <f t="shared" si="7"/>
        <v>0</v>
      </c>
      <c r="AA25" s="100"/>
      <c r="AB25" s="100"/>
      <c r="AC25" s="91">
        <f t="shared" si="8"/>
        <v>4</v>
      </c>
      <c r="AD25" s="92">
        <f t="shared" si="9"/>
        <v>0</v>
      </c>
      <c r="AE25" s="100"/>
      <c r="AF25" s="100"/>
      <c r="AG25" s="100"/>
      <c r="AS25" s="81">
        <f t="shared" si="10"/>
        <v>34</v>
      </c>
      <c r="AT25" s="81">
        <f t="shared" si="22"/>
        <v>43</v>
      </c>
      <c r="AU25" s="91">
        <f t="shared" si="11"/>
        <v>3</v>
      </c>
      <c r="AV25" s="92">
        <f t="shared" si="12"/>
        <v>0</v>
      </c>
      <c r="AW25" s="100"/>
      <c r="AX25" s="100"/>
      <c r="AY25" s="91">
        <f t="shared" si="13"/>
        <v>4</v>
      </c>
      <c r="AZ25" s="92">
        <f t="shared" si="14"/>
        <v>0</v>
      </c>
      <c r="BA25" s="100"/>
      <c r="BB25" s="100"/>
      <c r="BC25" s="100"/>
      <c r="BO25" s="81">
        <f t="shared" si="15"/>
        <v>34</v>
      </c>
      <c r="BP25" s="81">
        <f t="shared" si="23"/>
        <v>43</v>
      </c>
      <c r="BQ25" s="91">
        <f t="shared" si="16"/>
        <v>3</v>
      </c>
      <c r="BR25" s="92">
        <f t="shared" si="17"/>
        <v>0</v>
      </c>
      <c r="BS25" s="100"/>
      <c r="BT25" s="100"/>
      <c r="BU25" s="91">
        <f t="shared" si="18"/>
        <v>4</v>
      </c>
      <c r="BV25" s="92">
        <f t="shared" si="19"/>
        <v>0</v>
      </c>
      <c r="BW25" s="100"/>
      <c r="BX25" s="100"/>
      <c r="BY25" s="100"/>
      <c r="CA25" s="115">
        <v>2</v>
      </c>
      <c r="CB25" s="116">
        <v>6</v>
      </c>
      <c r="CD25" s="117">
        <v>4</v>
      </c>
      <c r="CE25" s="118">
        <v>5</v>
      </c>
      <c r="CG25" s="117">
        <v>2</v>
      </c>
      <c r="CH25" s="118">
        <v>4</v>
      </c>
      <c r="CJ25" s="111">
        <v>2</v>
      </c>
      <c r="CK25" s="112">
        <v>3</v>
      </c>
      <c r="CM25" s="111">
        <v>3</v>
      </c>
      <c r="CN25" s="112">
        <v>4</v>
      </c>
    </row>
    <row r="26" spans="1:91" ht="12.75">
      <c r="A26" s="81">
        <f t="shared" si="0"/>
        <v>0</v>
      </c>
      <c r="B26" s="81">
        <f t="shared" si="20"/>
        <v>0</v>
      </c>
      <c r="C26" s="89">
        <f>IF(F$18=0,$CA26,IF(F$18=1,$CD26,IF(F$18=2,$CG26,IF(F$18=3,$CJ26,$CL26))))</f>
        <v>0</v>
      </c>
      <c r="D26" s="90">
        <f t="shared" si="2"/>
      </c>
      <c r="E26" s="99"/>
      <c r="F26" s="99"/>
      <c r="G26" s="89">
        <f>IF(F$18=0,$CB26,IF(F$18=1,$CE26,IF(F$18=2,$CH26,IF(F$18=3,$CK26,$CM26))))</f>
        <v>0</v>
      </c>
      <c r="H26" s="90">
        <f t="shared" si="4"/>
      </c>
      <c r="I26" s="99"/>
      <c r="J26" s="99"/>
      <c r="K26" s="99"/>
      <c r="W26" s="81">
        <f t="shared" si="5"/>
        <v>0</v>
      </c>
      <c r="X26" s="81">
        <f t="shared" si="21"/>
        <v>0</v>
      </c>
      <c r="Y26" s="89">
        <f>IF(AB$18=0,$CA26,IF(AB$18=1,$CD26,IF(AB$18=2,$CG26,IF(AB$18=3,$CJ26,$CL26))))</f>
        <v>0</v>
      </c>
      <c r="Z26" s="90">
        <f t="shared" si="7"/>
      </c>
      <c r="AA26" s="99"/>
      <c r="AB26" s="99"/>
      <c r="AC26" s="89">
        <f>IF(AB$18=0,$CB26,IF(AB$18=1,$CE26,IF(AB$18=2,$CH26,IF(AB$18=3,$CK26,$CM26))))</f>
        <v>0</v>
      </c>
      <c r="AD26" s="90">
        <f t="shared" si="9"/>
      </c>
      <c r="AE26" s="99"/>
      <c r="AF26" s="99"/>
      <c r="AG26" s="99"/>
      <c r="AS26" s="81">
        <f t="shared" si="10"/>
        <v>0</v>
      </c>
      <c r="AT26" s="81">
        <f t="shared" si="22"/>
        <v>0</v>
      </c>
      <c r="AU26" s="89">
        <f>IF(AX$18=0,$CA26,IF(AX$18=1,$CD26,IF(AX$18=2,$CG26,IF(AX$18=3,$CJ26,$CL26))))</f>
        <v>0</v>
      </c>
      <c r="AV26" s="90">
        <f t="shared" si="12"/>
      </c>
      <c r="AW26" s="99"/>
      <c r="AX26" s="99"/>
      <c r="AY26" s="89">
        <f>IF(AX$18=0,$CB26,IF(AX$18=1,$CE26,IF(AX$18=2,$CH26,IF(AX$18=3,$CK26,$CM26))))</f>
        <v>0</v>
      </c>
      <c r="AZ26" s="90">
        <f t="shared" si="14"/>
      </c>
      <c r="BA26" s="99"/>
      <c r="BB26" s="99"/>
      <c r="BC26" s="99"/>
      <c r="BO26" s="81">
        <f t="shared" si="15"/>
        <v>0</v>
      </c>
      <c r="BP26" s="81">
        <f t="shared" si="23"/>
        <v>0</v>
      </c>
      <c r="BQ26" s="89">
        <f>IF(BT$18=0,$CA26,IF(BT$18=1,$CD26,IF(BT$18=2,$CG26,IF(BT$18=3,$CJ26,$CL26))))</f>
        <v>0</v>
      </c>
      <c r="BR26" s="90">
        <f t="shared" si="17"/>
      </c>
      <c r="BS26" s="99"/>
      <c r="BT26" s="99"/>
      <c r="BU26" s="89">
        <f>IF(BT$18=0,$CB26,IF(BT$18=1,$CE26,IF(BT$18=2,$CH26,IF(BT$18=3,$CK26,$CM26))))</f>
        <v>0</v>
      </c>
      <c r="BV26" s="90">
        <f t="shared" si="19"/>
      </c>
      <c r="BW26" s="99"/>
      <c r="BX26" s="99"/>
      <c r="BY26" s="99"/>
      <c r="CA26" s="115">
        <v>3</v>
      </c>
      <c r="CB26" s="116">
        <v>5</v>
      </c>
      <c r="CD26" s="107">
        <v>3</v>
      </c>
      <c r="CE26" s="108">
        <v>7</v>
      </c>
      <c r="CG26" s="107">
        <v>5</v>
      </c>
      <c r="CH26" s="108">
        <v>6</v>
      </c>
      <c r="CJ26" s="113">
        <v>1</v>
      </c>
      <c r="CK26" s="114">
        <v>3</v>
      </c>
      <c r="CL26" s="26"/>
      <c r="CM26" s="26"/>
    </row>
    <row r="27" spans="1:91" ht="13.5" thickBot="1">
      <c r="A27" s="81">
        <f t="shared" si="0"/>
        <v>0</v>
      </c>
      <c r="B27" s="81">
        <f t="shared" si="20"/>
        <v>0</v>
      </c>
      <c r="C27" s="91">
        <f>IF(F$18=0,$CA27,IF(F$18=1,$CD27,IF(F$18=2,$CG27,IF(F$18=3,$CJ27,$CL27))))</f>
        <v>0</v>
      </c>
      <c r="D27" s="92">
        <f t="shared" si="2"/>
      </c>
      <c r="E27" s="100"/>
      <c r="F27" s="100"/>
      <c r="G27" s="91">
        <f>IF(F$18=0,$CB27,IF(F$18=1,$CE27,IF(F$18=2,$CH27,IF(F$18=3,$CK27,$CM27))))</f>
        <v>0</v>
      </c>
      <c r="H27" s="92">
        <f t="shared" si="4"/>
      </c>
      <c r="I27" s="100"/>
      <c r="J27" s="100"/>
      <c r="K27" s="100"/>
      <c r="W27" s="81">
        <f t="shared" si="5"/>
        <v>0</v>
      </c>
      <c r="X27" s="81">
        <f t="shared" si="21"/>
        <v>0</v>
      </c>
      <c r="Y27" s="91">
        <f>IF(AB$18=0,$CA27,IF(AB$18=1,$CD27,IF(AB$18=2,$CG27,IF(AB$18=3,$CJ27,$CL27))))</f>
        <v>0</v>
      </c>
      <c r="Z27" s="92">
        <f t="shared" si="7"/>
      </c>
      <c r="AA27" s="100"/>
      <c r="AB27" s="100"/>
      <c r="AC27" s="91">
        <f>IF(AB$18=0,$CB27,IF(AB$18=1,$CE27,IF(AB$18=2,$CH27,IF(AB$18=3,$CK27,$CM27))))</f>
        <v>0</v>
      </c>
      <c r="AD27" s="92">
        <f t="shared" si="9"/>
      </c>
      <c r="AE27" s="100"/>
      <c r="AF27" s="100"/>
      <c r="AG27" s="100"/>
      <c r="AS27" s="81">
        <f t="shared" si="10"/>
        <v>0</v>
      </c>
      <c r="AT27" s="81">
        <f t="shared" si="22"/>
        <v>0</v>
      </c>
      <c r="AU27" s="91">
        <f>IF(AX$18=0,$CA27,IF(AX$18=1,$CD27,IF(AX$18=2,$CG27,IF(AX$18=3,$CJ27,$CL27))))</f>
        <v>0</v>
      </c>
      <c r="AV27" s="92">
        <f t="shared" si="12"/>
      </c>
      <c r="AW27" s="100"/>
      <c r="AX27" s="100"/>
      <c r="AY27" s="91">
        <f>IF(AX$18=0,$CB27,IF(AX$18=1,$CE27,IF(AX$18=2,$CH27,IF(AX$18=3,$CK27,$CM27))))</f>
        <v>0</v>
      </c>
      <c r="AZ27" s="92">
        <f t="shared" si="14"/>
      </c>
      <c r="BA27" s="100"/>
      <c r="BB27" s="100"/>
      <c r="BC27" s="100"/>
      <c r="BO27" s="81">
        <f t="shared" si="15"/>
        <v>0</v>
      </c>
      <c r="BP27" s="81">
        <f t="shared" si="23"/>
        <v>0</v>
      </c>
      <c r="BQ27" s="91">
        <f>IF(BT$18=0,$CA27,IF(BT$18=1,$CD27,IF(BT$18=2,$CG27,IF(BT$18=3,$CJ27,$CL27))))</f>
        <v>0</v>
      </c>
      <c r="BR27" s="92">
        <f t="shared" si="17"/>
      </c>
      <c r="BS27" s="100"/>
      <c r="BT27" s="100"/>
      <c r="BU27" s="91">
        <f>IF(BT$18=0,$CB27,IF(BT$18=1,$CE27,IF(BT$18=2,$CH27,IF(BT$18=3,$CK27,$CM27))))</f>
        <v>0</v>
      </c>
      <c r="BV27" s="92">
        <f t="shared" si="19"/>
      </c>
      <c r="BW27" s="100"/>
      <c r="BX27" s="100"/>
      <c r="BY27" s="100"/>
      <c r="CA27" s="117">
        <v>4</v>
      </c>
      <c r="CB27" s="118">
        <v>8</v>
      </c>
      <c r="CD27" s="109">
        <v>1</v>
      </c>
      <c r="CE27" s="110">
        <v>5</v>
      </c>
      <c r="CG27" s="109">
        <v>1</v>
      </c>
      <c r="CH27" s="110">
        <v>4</v>
      </c>
      <c r="CJ27" s="117">
        <v>2</v>
      </c>
      <c r="CK27" s="118">
        <v>5</v>
      </c>
      <c r="CL27" s="26"/>
      <c r="CM27" s="26"/>
    </row>
    <row r="28" spans="1:91" ht="13.5" thickBot="1">
      <c r="A28" s="81">
        <f t="shared" si="0"/>
        <v>0</v>
      </c>
      <c r="B28" s="81">
        <f t="shared" si="20"/>
        <v>0</v>
      </c>
      <c r="C28" s="89">
        <f>IF(F$18=0,$CA28,IF(F$18=1,$CD28,IF(F$18=2,$CG28,IF(F$18=3,$CJ28,$CL28))))</f>
        <v>0</v>
      </c>
      <c r="D28" s="90">
        <f t="shared" si="2"/>
      </c>
      <c r="E28" s="99"/>
      <c r="F28" s="99"/>
      <c r="G28" s="89">
        <f>IF(F$18=0,$CB28,IF(F$18=1,$CE28,IF(F$18=2,$CH28,IF(F$18=3,$CK28,$CM28))))</f>
        <v>0</v>
      </c>
      <c r="H28" s="90">
        <f t="shared" si="4"/>
      </c>
      <c r="I28" s="99"/>
      <c r="J28" s="99"/>
      <c r="K28" s="99"/>
      <c r="W28" s="81">
        <f t="shared" si="5"/>
        <v>0</v>
      </c>
      <c r="X28" s="81">
        <f t="shared" si="21"/>
        <v>0</v>
      </c>
      <c r="Y28" s="89">
        <f>IF(AB$18=0,$CA28,IF(AB$18=1,$CD28,IF(AB$18=2,$CG28,IF(AB$18=3,$CJ28,$CL28))))</f>
        <v>0</v>
      </c>
      <c r="Z28" s="90">
        <f t="shared" si="7"/>
      </c>
      <c r="AA28" s="99"/>
      <c r="AB28" s="99"/>
      <c r="AC28" s="89">
        <f>IF(AB$18=0,$CB28,IF(AB$18=1,$CE28,IF(AB$18=2,$CH28,IF(AB$18=3,$CK28,$CM28))))</f>
        <v>0</v>
      </c>
      <c r="AD28" s="90">
        <f t="shared" si="9"/>
      </c>
      <c r="AE28" s="99"/>
      <c r="AF28" s="99"/>
      <c r="AG28" s="99"/>
      <c r="AS28" s="81">
        <f t="shared" si="10"/>
        <v>0</v>
      </c>
      <c r="AT28" s="81">
        <f t="shared" si="22"/>
        <v>0</v>
      </c>
      <c r="AU28" s="89">
        <f>IF(AX$18=0,$CA28,IF(AX$18=1,$CD28,IF(AX$18=2,$CG28,IF(AX$18=3,$CJ28,$CL28))))</f>
        <v>0</v>
      </c>
      <c r="AV28" s="90">
        <f t="shared" si="12"/>
      </c>
      <c r="AW28" s="99"/>
      <c r="AX28" s="99"/>
      <c r="AY28" s="89">
        <f>IF(AX$18=0,$CB28,IF(AX$18=1,$CE28,IF(AX$18=2,$CH28,IF(AX$18=3,$CK28,$CM28))))</f>
        <v>0</v>
      </c>
      <c r="AZ28" s="90">
        <f t="shared" si="14"/>
      </c>
      <c r="BA28" s="99"/>
      <c r="BB28" s="99"/>
      <c r="BC28" s="99"/>
      <c r="BO28" s="81">
        <f t="shared" si="15"/>
        <v>0</v>
      </c>
      <c r="BP28" s="81">
        <f t="shared" si="23"/>
        <v>0</v>
      </c>
      <c r="BQ28" s="89">
        <f>IF(BT$18=0,$CA28,IF(BT$18=1,$CD28,IF(BT$18=2,$CG28,IF(BT$18=3,$CJ28,$CL28))))</f>
        <v>0</v>
      </c>
      <c r="BR28" s="90">
        <f t="shared" si="17"/>
      </c>
      <c r="BS28" s="99"/>
      <c r="BT28" s="99"/>
      <c r="BU28" s="89">
        <f>IF(BT$18=0,$CB28,IF(BT$18=1,$CE28,IF(BT$18=2,$CH28,IF(BT$18=3,$CK28,$CM28))))</f>
        <v>0</v>
      </c>
      <c r="BV28" s="90">
        <f t="shared" si="19"/>
      </c>
      <c r="BW28" s="99"/>
      <c r="BX28" s="99"/>
      <c r="BY28" s="99"/>
      <c r="CA28" s="107">
        <v>1</v>
      </c>
      <c r="CB28" s="108">
        <v>6</v>
      </c>
      <c r="CD28" s="111">
        <v>4</v>
      </c>
      <c r="CE28" s="112">
        <v>6</v>
      </c>
      <c r="CG28" s="111">
        <v>2</v>
      </c>
      <c r="CH28" s="112">
        <v>3</v>
      </c>
      <c r="CJ28" s="107">
        <v>3</v>
      </c>
      <c r="CK28" s="108">
        <v>4</v>
      </c>
      <c r="CL28" s="26"/>
      <c r="CM28" s="26"/>
    </row>
    <row r="29" spans="1:91" ht="13.5" thickBot="1">
      <c r="A29" s="81">
        <f t="shared" si="0"/>
        <v>0</v>
      </c>
      <c r="B29" s="81">
        <f t="shared" si="20"/>
        <v>0</v>
      </c>
      <c r="C29" s="91">
        <f>IF(F$18=0,$CA29,IF(F$18=1,$CD29,IF(F$18=2,$CG29,IF(F$18=3,$CJ29,$CL29))))</f>
        <v>0</v>
      </c>
      <c r="D29" s="92">
        <f t="shared" si="2"/>
      </c>
      <c r="E29" s="100"/>
      <c r="F29" s="100"/>
      <c r="G29" s="91">
        <f>IF(F$18=0,$CB29,IF(F$18=1,$CE29,IF(F$18=2,$CH29,IF(F$18=3,$CK29,$CM29))))</f>
        <v>0</v>
      </c>
      <c r="H29" s="92">
        <f t="shared" si="4"/>
      </c>
      <c r="I29" s="100"/>
      <c r="J29" s="100"/>
      <c r="K29" s="100"/>
      <c r="W29" s="81">
        <f t="shared" si="5"/>
        <v>0</v>
      </c>
      <c r="X29" s="81">
        <f t="shared" si="21"/>
        <v>0</v>
      </c>
      <c r="Y29" s="91">
        <f>IF(AB$18=0,$CA29,IF(AB$18=1,$CD29,IF(AB$18=2,$CG29,IF(AB$18=3,$CJ29,$CL29))))</f>
        <v>0</v>
      </c>
      <c r="Z29" s="92">
        <f t="shared" si="7"/>
      </c>
      <c r="AA29" s="100"/>
      <c r="AB29" s="100"/>
      <c r="AC29" s="91">
        <f>IF(AB$18=0,$CB29,IF(AB$18=1,$CE29,IF(AB$18=2,$CH29,IF(AB$18=3,$CK29,$CM29))))</f>
        <v>0</v>
      </c>
      <c r="AD29" s="92">
        <f t="shared" si="9"/>
      </c>
      <c r="AE29" s="100"/>
      <c r="AF29" s="100"/>
      <c r="AG29" s="100"/>
      <c r="AS29" s="81">
        <f t="shared" si="10"/>
        <v>0</v>
      </c>
      <c r="AT29" s="81">
        <f t="shared" si="22"/>
        <v>0</v>
      </c>
      <c r="AU29" s="91">
        <f>IF(AX$18=0,$CA29,IF(AX$18=1,$CD29,IF(AX$18=2,$CG29,IF(AX$18=3,$CJ29,$CL29))))</f>
        <v>0</v>
      </c>
      <c r="AV29" s="92">
        <f t="shared" si="12"/>
      </c>
      <c r="AW29" s="100"/>
      <c r="AX29" s="100"/>
      <c r="AY29" s="91">
        <f>IF(AX$18=0,$CB29,IF(AX$18=1,$CE29,IF(AX$18=2,$CH29,IF(AX$18=3,$CK29,$CM29))))</f>
        <v>0</v>
      </c>
      <c r="AZ29" s="92">
        <f t="shared" si="14"/>
      </c>
      <c r="BA29" s="100"/>
      <c r="BB29" s="100"/>
      <c r="BC29" s="100"/>
      <c r="BO29" s="81">
        <f t="shared" si="15"/>
        <v>0</v>
      </c>
      <c r="BP29" s="81">
        <f t="shared" si="23"/>
        <v>0</v>
      </c>
      <c r="BQ29" s="91">
        <f>IF(BT$18=0,$CA29,IF(BT$18=1,$CD29,IF(BT$18=2,$CG29,IF(BT$18=3,$CJ29,$CL29))))</f>
        <v>0</v>
      </c>
      <c r="BR29" s="92">
        <f t="shared" si="17"/>
      </c>
      <c r="BS29" s="100"/>
      <c r="BT29" s="100"/>
      <c r="BU29" s="91">
        <f>IF(BT$18=0,$CB29,IF(BT$18=1,$CE29,IF(BT$18=2,$CH29,IF(BT$18=3,$CK29,$CM29))))</f>
        <v>0</v>
      </c>
      <c r="BV29" s="92">
        <f t="shared" si="19"/>
      </c>
      <c r="BW29" s="100"/>
      <c r="BX29" s="100"/>
      <c r="BY29" s="100"/>
      <c r="CA29" s="109">
        <v>2</v>
      </c>
      <c r="CB29" s="110">
        <v>5</v>
      </c>
      <c r="CD29" s="113">
        <v>2</v>
      </c>
      <c r="CE29" s="114">
        <v>5</v>
      </c>
      <c r="CG29" s="113">
        <v>4</v>
      </c>
      <c r="CH29" s="114">
        <v>5</v>
      </c>
      <c r="CJ29" s="111">
        <v>1</v>
      </c>
      <c r="CK29" s="112">
        <v>2</v>
      </c>
      <c r="CL29" s="26"/>
      <c r="CM29" s="26"/>
    </row>
    <row r="30" spans="1:90" ht="12.75">
      <c r="A30" s="81">
        <f t="shared" si="0"/>
        <v>0</v>
      </c>
      <c r="B30" s="81">
        <f t="shared" si="20"/>
        <v>0</v>
      </c>
      <c r="C30" s="89">
        <f>IF(F$18=0,$CA30,IF(F$18=1,$CD30,IF(F$18=2,$CG30,IF(F$18=3,$CI30,$CK30))))</f>
        <v>0</v>
      </c>
      <c r="D30" s="90">
        <f t="shared" si="2"/>
      </c>
      <c r="E30" s="99"/>
      <c r="F30" s="99"/>
      <c r="G30" s="89">
        <f>IF(F$18=0,$CB30,IF(F$18=1,$CE30,IF(F$18=2,$CH30,IF(F$18=3,$CJ30,$CL30))))</f>
        <v>0</v>
      </c>
      <c r="H30" s="90">
        <f t="shared" si="4"/>
      </c>
      <c r="I30" s="99"/>
      <c r="J30" s="99"/>
      <c r="K30" s="99"/>
      <c r="W30" s="81">
        <f t="shared" si="5"/>
        <v>0</v>
      </c>
      <c r="X30" s="81">
        <f t="shared" si="21"/>
        <v>0</v>
      </c>
      <c r="Y30" s="89">
        <f>IF(AB$18=0,$CA30,IF(AB$18=1,$CD30,IF(AB$18=2,$CG30,IF(AB$18=3,$CI30,$CK30))))</f>
        <v>0</v>
      </c>
      <c r="Z30" s="90">
        <f t="shared" si="7"/>
      </c>
      <c r="AA30" s="99"/>
      <c r="AB30" s="99"/>
      <c r="AC30" s="89">
        <f>IF(AB$18=0,$CB30,IF(AB$18=1,$CE30,IF(AB$18=2,$CH30,IF(AB$18=3,$CJ30,$CL30))))</f>
        <v>0</v>
      </c>
      <c r="AD30" s="90">
        <f t="shared" si="9"/>
      </c>
      <c r="AE30" s="99"/>
      <c r="AF30" s="99"/>
      <c r="AG30" s="99"/>
      <c r="AS30" s="81">
        <f t="shared" si="10"/>
        <v>0</v>
      </c>
      <c r="AT30" s="81">
        <f t="shared" si="22"/>
        <v>0</v>
      </c>
      <c r="AU30" s="89">
        <f>IF(AX$18=0,$CA30,IF(AX$18=1,$CD30,IF(AX$18=2,$CG30,IF(AX$18=3,$CI30,$CK30))))</f>
        <v>0</v>
      </c>
      <c r="AV30" s="90">
        <f t="shared" si="12"/>
      </c>
      <c r="AW30" s="99"/>
      <c r="AX30" s="99"/>
      <c r="AY30" s="89">
        <f>IF(AX$18=0,$CB30,IF(AX$18=1,$CE30,IF(AX$18=2,$CH30,IF(AX$18=3,$CJ30,$CL30))))</f>
        <v>0</v>
      </c>
      <c r="AZ30" s="90">
        <f t="shared" si="14"/>
      </c>
      <c r="BA30" s="99"/>
      <c r="BB30" s="99"/>
      <c r="BC30" s="99"/>
      <c r="BO30" s="81">
        <f t="shared" si="15"/>
        <v>0</v>
      </c>
      <c r="BP30" s="81">
        <f t="shared" si="23"/>
        <v>0</v>
      </c>
      <c r="BQ30" s="89">
        <f>IF(BT$18=0,$CA30,IF(BT$18=1,$CD30,IF(BT$18=2,$CG30,IF(BT$18=3,$CI30,$CK30))))</f>
        <v>0</v>
      </c>
      <c r="BR30" s="90">
        <f t="shared" si="17"/>
      </c>
      <c r="BS30" s="99"/>
      <c r="BT30" s="99"/>
      <c r="BU30" s="89">
        <f>IF(BT$18=0,$CB30,IF(BT$18=1,$CE30,IF(BT$18=2,$CH30,IF(BT$18=3,$CJ30,$CL30))))</f>
        <v>0</v>
      </c>
      <c r="BV30" s="90">
        <f t="shared" si="19"/>
      </c>
      <c r="BW30" s="99"/>
      <c r="BX30" s="99"/>
      <c r="BY30" s="99"/>
      <c r="CA30" s="109">
        <v>3</v>
      </c>
      <c r="CB30" s="110">
        <v>4</v>
      </c>
      <c r="CD30" s="115">
        <v>3</v>
      </c>
      <c r="CE30" s="116">
        <v>6</v>
      </c>
      <c r="CG30" s="115">
        <v>2</v>
      </c>
      <c r="CH30" s="116">
        <v>6</v>
      </c>
      <c r="CI30" s="26"/>
      <c r="CJ30" s="26"/>
      <c r="CK30" s="26"/>
      <c r="CL30" s="26"/>
    </row>
    <row r="31" spans="1:90" ht="13.5" thickBot="1">
      <c r="A31" s="81">
        <f t="shared" si="0"/>
        <v>0</v>
      </c>
      <c r="B31" s="81">
        <f t="shared" si="20"/>
        <v>0</v>
      </c>
      <c r="C31" s="91">
        <f>IF(F$18=0,$CA31,IF(F$18=1,$CD31,IF(F$18=2,$CG31,IF(F$18=3,$CI31,$CK31))))</f>
        <v>0</v>
      </c>
      <c r="D31" s="92">
        <f t="shared" si="2"/>
      </c>
      <c r="E31" s="100"/>
      <c r="F31" s="100"/>
      <c r="G31" s="91">
        <f>IF(F$18=0,$CB31,IF(F$18=1,$CE31,IF(F$18=2,$CH31,IF(F$18=3,$CJ31,$CL31))))</f>
        <v>0</v>
      </c>
      <c r="H31" s="92">
        <f t="shared" si="4"/>
      </c>
      <c r="I31" s="100"/>
      <c r="J31" s="100"/>
      <c r="K31" s="100"/>
      <c r="W31" s="81">
        <f t="shared" si="5"/>
        <v>0</v>
      </c>
      <c r="X31" s="81">
        <f t="shared" si="21"/>
        <v>0</v>
      </c>
      <c r="Y31" s="91">
        <f>IF(AB$18=0,$CA31,IF(AB$18=1,$CD31,IF(AB$18=2,$CG31,IF(AB$18=3,$CI31,$CK31))))</f>
        <v>0</v>
      </c>
      <c r="Z31" s="92">
        <f t="shared" si="7"/>
      </c>
      <c r="AA31" s="100"/>
      <c r="AB31" s="100"/>
      <c r="AC31" s="91">
        <f>IF(AB$18=0,$CB31,IF(AB$18=1,$CE31,IF(AB$18=2,$CH31,IF(AB$18=3,$CJ31,$CL31))))</f>
        <v>0</v>
      </c>
      <c r="AD31" s="92">
        <f t="shared" si="9"/>
      </c>
      <c r="AE31" s="100"/>
      <c r="AF31" s="100"/>
      <c r="AG31" s="100"/>
      <c r="AS31" s="81">
        <f t="shared" si="10"/>
        <v>0</v>
      </c>
      <c r="AT31" s="81">
        <f t="shared" si="22"/>
        <v>0</v>
      </c>
      <c r="AU31" s="91">
        <f>IF(AX$18=0,$CA31,IF(AX$18=1,$CD31,IF(AX$18=2,$CG31,IF(AX$18=3,$CI31,$CK31))))</f>
        <v>0</v>
      </c>
      <c r="AV31" s="92">
        <f t="shared" si="12"/>
      </c>
      <c r="AW31" s="100"/>
      <c r="AX31" s="100"/>
      <c r="AY31" s="91">
        <f>IF(AX$18=0,$CB31,IF(AX$18=1,$CE31,IF(AX$18=2,$CH31,IF(AX$18=3,$CJ31,$CL31))))</f>
        <v>0</v>
      </c>
      <c r="AZ31" s="92">
        <f t="shared" si="14"/>
      </c>
      <c r="BA31" s="100"/>
      <c r="BB31" s="100"/>
      <c r="BC31" s="100"/>
      <c r="BO31" s="81">
        <f t="shared" si="15"/>
        <v>0</v>
      </c>
      <c r="BP31" s="81">
        <f t="shared" si="23"/>
        <v>0</v>
      </c>
      <c r="BQ31" s="91">
        <f>IF(BT$18=0,$CA31,IF(BT$18=1,$CD31,IF(BT$18=2,$CG31,IF(BT$18=3,$CI31,$CK31))))</f>
        <v>0</v>
      </c>
      <c r="BR31" s="92">
        <f t="shared" si="17"/>
      </c>
      <c r="BS31" s="100"/>
      <c r="BT31" s="100"/>
      <c r="BU31" s="91">
        <f>IF(BT$18=0,$CB31,IF(BT$18=1,$CE31,IF(BT$18=2,$CH31,IF(BT$18=3,$CJ31,$CL31))))</f>
        <v>0</v>
      </c>
      <c r="BV31" s="92">
        <f t="shared" si="19"/>
      </c>
      <c r="BW31" s="100"/>
      <c r="BX31" s="100"/>
      <c r="BY31" s="100"/>
      <c r="CA31" s="111">
        <v>7</v>
      </c>
      <c r="CB31" s="112">
        <v>8</v>
      </c>
      <c r="CD31" s="117">
        <v>4</v>
      </c>
      <c r="CE31" s="118">
        <v>7</v>
      </c>
      <c r="CG31" s="117">
        <v>1</v>
      </c>
      <c r="CH31" s="118">
        <v>3</v>
      </c>
      <c r="CI31" s="26"/>
      <c r="CJ31" s="26"/>
      <c r="CK31" s="26"/>
      <c r="CL31" s="26"/>
    </row>
    <row r="32" spans="1:90" ht="12.75">
      <c r="A32" s="81">
        <f t="shared" si="0"/>
        <v>0</v>
      </c>
      <c r="B32" s="81">
        <f t="shared" si="20"/>
        <v>0</v>
      </c>
      <c r="C32" s="89">
        <f>IF(F$18=0,$CA32,IF(F$18=1,$CD32,IF(F$18=2,$CG32,IF(F$18=3,$CI32,$CK32))))</f>
        <v>0</v>
      </c>
      <c r="D32" s="90">
        <f t="shared" si="2"/>
      </c>
      <c r="E32" s="99"/>
      <c r="F32" s="99"/>
      <c r="G32" s="89">
        <f>IF(F$18=0,$CB32,IF(F$18=1,$CE32,IF(F$18=2,$CH32,IF(F$18=3,$CJ32,$CL32))))</f>
        <v>0</v>
      </c>
      <c r="H32" s="90">
        <f t="shared" si="4"/>
      </c>
      <c r="I32" s="99"/>
      <c r="J32" s="99"/>
      <c r="K32" s="99"/>
      <c r="W32" s="81">
        <f t="shared" si="5"/>
        <v>0</v>
      </c>
      <c r="X32" s="81">
        <f t="shared" si="21"/>
        <v>0</v>
      </c>
      <c r="Y32" s="89">
        <f>IF(AB$18=0,$CA32,IF(AB$18=1,$CD32,IF(AB$18=2,$CG32,IF(AB$18=3,$CI32,$CK32))))</f>
        <v>0</v>
      </c>
      <c r="Z32" s="90">
        <f t="shared" si="7"/>
      </c>
      <c r="AA32" s="99"/>
      <c r="AB32" s="99"/>
      <c r="AC32" s="89">
        <f>IF(AB$18=0,$CB32,IF(AB$18=1,$CE32,IF(AB$18=2,$CH32,IF(AB$18=3,$CJ32,$CL32))))</f>
        <v>0</v>
      </c>
      <c r="AD32" s="90">
        <f t="shared" si="9"/>
      </c>
      <c r="AE32" s="99"/>
      <c r="AF32" s="99"/>
      <c r="AG32" s="99"/>
      <c r="AS32" s="81">
        <f t="shared" si="10"/>
        <v>0</v>
      </c>
      <c r="AT32" s="81">
        <f t="shared" si="22"/>
        <v>0</v>
      </c>
      <c r="AU32" s="89">
        <f>IF(AX$18=0,$CA32,IF(AX$18=1,$CD32,IF(AX$18=2,$CG32,IF(AX$18=3,$CI32,$CK32))))</f>
        <v>0</v>
      </c>
      <c r="AV32" s="90">
        <f t="shared" si="12"/>
      </c>
      <c r="AW32" s="99"/>
      <c r="AX32" s="99"/>
      <c r="AY32" s="89">
        <f>IF(AX$18=0,$CB32,IF(AX$18=1,$CE32,IF(AX$18=2,$CH32,IF(AX$18=3,$CJ32,$CL32))))</f>
        <v>0</v>
      </c>
      <c r="AZ32" s="90">
        <f t="shared" si="14"/>
      </c>
      <c r="BA32" s="99"/>
      <c r="BB32" s="99"/>
      <c r="BC32" s="99"/>
      <c r="BO32" s="81">
        <f t="shared" si="15"/>
        <v>0</v>
      </c>
      <c r="BP32" s="81">
        <f t="shared" si="23"/>
        <v>0</v>
      </c>
      <c r="BQ32" s="89">
        <f>IF(BT$18=0,$CA32,IF(BT$18=1,$CD32,IF(BT$18=2,$CG32,IF(BT$18=3,$CI32,$CK32))))</f>
        <v>0</v>
      </c>
      <c r="BR32" s="90">
        <f t="shared" si="17"/>
      </c>
      <c r="BS32" s="99"/>
      <c r="BT32" s="99"/>
      <c r="BU32" s="89">
        <f>IF(BT$18=0,$CB32,IF(BT$18=1,$CE32,IF(BT$18=2,$CH32,IF(BT$18=3,$CJ32,$CL32))))</f>
        <v>0</v>
      </c>
      <c r="BV32" s="90">
        <f t="shared" si="19"/>
      </c>
      <c r="BW32" s="99"/>
      <c r="BX32" s="99"/>
      <c r="BY32" s="99"/>
      <c r="CA32" s="113">
        <v>1</v>
      </c>
      <c r="CB32" s="114">
        <v>5</v>
      </c>
      <c r="CD32" s="107">
        <v>2</v>
      </c>
      <c r="CE32" s="108">
        <v>3</v>
      </c>
      <c r="CG32" s="107">
        <v>4</v>
      </c>
      <c r="CH32" s="108">
        <v>6</v>
      </c>
      <c r="CI32" s="26"/>
      <c r="CJ32" s="26"/>
      <c r="CK32" s="26"/>
      <c r="CL32" s="26"/>
    </row>
    <row r="33" spans="1:90" ht="12.75">
      <c r="A33" s="81">
        <f t="shared" si="0"/>
        <v>0</v>
      </c>
      <c r="B33" s="81">
        <f t="shared" si="20"/>
        <v>0</v>
      </c>
      <c r="C33" s="91">
        <f>IF(F$18=0,$CA33,IF(F$18=1,$CD33,IF(F$18=2,$CG33,IF(F$18=3,$CI33,$CK33))))</f>
        <v>0</v>
      </c>
      <c r="D33" s="92">
        <f t="shared" si="2"/>
      </c>
      <c r="E33" s="100"/>
      <c r="F33" s="100"/>
      <c r="G33" s="91">
        <f>IF(F$18=0,$CB33,IF(F$18=1,$CE33,IF(F$18=2,$CH33,IF(F$18=3,$CJ33,$CL33))))</f>
        <v>0</v>
      </c>
      <c r="H33" s="92">
        <f t="shared" si="4"/>
      </c>
      <c r="I33" s="100"/>
      <c r="J33" s="100"/>
      <c r="K33" s="100"/>
      <c r="W33" s="81">
        <f t="shared" si="5"/>
        <v>0</v>
      </c>
      <c r="X33" s="81">
        <f t="shared" si="21"/>
        <v>0</v>
      </c>
      <c r="Y33" s="91">
        <f>IF(AB$18=0,$CA33,IF(AB$18=1,$CD33,IF(AB$18=2,$CG33,IF(AB$18=3,$CI33,$CK33))))</f>
        <v>0</v>
      </c>
      <c r="Z33" s="92">
        <f t="shared" si="7"/>
      </c>
      <c r="AA33" s="100"/>
      <c r="AB33" s="100"/>
      <c r="AC33" s="91">
        <f>IF(AB$18=0,$CB33,IF(AB$18=1,$CE33,IF(AB$18=2,$CH33,IF(AB$18=3,$CJ33,$CL33))))</f>
        <v>0</v>
      </c>
      <c r="AD33" s="92">
        <f t="shared" si="9"/>
      </c>
      <c r="AE33" s="100"/>
      <c r="AF33" s="100"/>
      <c r="AG33" s="100"/>
      <c r="AS33" s="81">
        <f t="shared" si="10"/>
        <v>0</v>
      </c>
      <c r="AT33" s="81">
        <f t="shared" si="22"/>
        <v>0</v>
      </c>
      <c r="AU33" s="91">
        <f>IF(AX$18=0,$CA33,IF(AX$18=1,$CD33,IF(AX$18=2,$CG33,IF(AX$18=3,$CI33,$CK33))))</f>
        <v>0</v>
      </c>
      <c r="AV33" s="92">
        <f t="shared" si="12"/>
      </c>
      <c r="AW33" s="100"/>
      <c r="AX33" s="100"/>
      <c r="AY33" s="91">
        <f>IF(AX$18=0,$CB33,IF(AX$18=1,$CE33,IF(AX$18=2,$CH33,IF(AX$18=3,$CJ33,$CL33))))</f>
        <v>0</v>
      </c>
      <c r="AZ33" s="92">
        <f t="shared" si="14"/>
      </c>
      <c r="BA33" s="100"/>
      <c r="BB33" s="100"/>
      <c r="BC33" s="100"/>
      <c r="BO33" s="81">
        <f t="shared" si="15"/>
        <v>0</v>
      </c>
      <c r="BP33" s="81">
        <f t="shared" si="23"/>
        <v>0</v>
      </c>
      <c r="BQ33" s="91">
        <f>IF(BT$18=0,$CA33,IF(BT$18=1,$CD33,IF(BT$18=2,$CG33,IF(BT$18=3,$CI33,$CK33))))</f>
        <v>0</v>
      </c>
      <c r="BR33" s="92">
        <f t="shared" si="17"/>
      </c>
      <c r="BS33" s="100"/>
      <c r="BT33" s="100"/>
      <c r="BU33" s="91">
        <f>IF(BT$18=0,$CB33,IF(BT$18=1,$CE33,IF(BT$18=2,$CH33,IF(BT$18=3,$CJ33,$CL33))))</f>
        <v>0</v>
      </c>
      <c r="BV33" s="92">
        <f t="shared" si="19"/>
      </c>
      <c r="BW33" s="100"/>
      <c r="BX33" s="100"/>
      <c r="BY33" s="100"/>
      <c r="CA33" s="115">
        <v>2</v>
      </c>
      <c r="CB33" s="116">
        <v>4</v>
      </c>
      <c r="CD33" s="109">
        <v>1</v>
      </c>
      <c r="CE33" s="110">
        <v>4</v>
      </c>
      <c r="CG33" s="109">
        <v>3</v>
      </c>
      <c r="CH33" s="110">
        <v>5</v>
      </c>
      <c r="CI33" s="26"/>
      <c r="CJ33" s="26"/>
      <c r="CK33" s="26"/>
      <c r="CL33" s="26"/>
    </row>
    <row r="34" spans="1:90" ht="13.5" thickBot="1">
      <c r="A34" s="81">
        <f t="shared" si="0"/>
        <v>0</v>
      </c>
      <c r="B34" s="81">
        <f t="shared" si="20"/>
        <v>0</v>
      </c>
      <c r="C34" s="89">
        <f>IF(F$18=0,$CA34,IF(F$18=1,$CD34,IF(F$18=2,$CG34,IF(F$18=3,$CI34,$CK34))))</f>
        <v>0</v>
      </c>
      <c r="D34" s="90">
        <f t="shared" si="2"/>
      </c>
      <c r="E34" s="99"/>
      <c r="F34" s="99"/>
      <c r="G34" s="89">
        <f>IF(F$18=0,$CB34,IF(F$18=1,$CE34,IF(F$18=2,$CH34,IF(F$18=3,$CJ34,$CL34))))</f>
        <v>0</v>
      </c>
      <c r="H34" s="90">
        <f t="shared" si="4"/>
      </c>
      <c r="I34" s="99"/>
      <c r="J34" s="99"/>
      <c r="K34" s="99"/>
      <c r="W34" s="81">
        <f t="shared" si="5"/>
        <v>0</v>
      </c>
      <c r="X34" s="81">
        <f t="shared" si="21"/>
        <v>0</v>
      </c>
      <c r="Y34" s="89">
        <f>IF(AB$18=0,$CA34,IF(AB$18=1,$CD34,IF(AB$18=2,$CG34,IF(AB$18=3,$CI34,$CK34))))</f>
        <v>0</v>
      </c>
      <c r="Z34" s="90">
        <f t="shared" si="7"/>
      </c>
      <c r="AA34" s="99"/>
      <c r="AB34" s="99"/>
      <c r="AC34" s="89">
        <f>IF(AB$18=0,$CB34,IF(AB$18=1,$CE34,IF(AB$18=2,$CH34,IF(AB$18=3,$CJ34,$CL34))))</f>
        <v>0</v>
      </c>
      <c r="AD34" s="90">
        <f t="shared" si="9"/>
      </c>
      <c r="AE34" s="99"/>
      <c r="AF34" s="99"/>
      <c r="AG34" s="99"/>
      <c r="AS34" s="81">
        <f t="shared" si="10"/>
        <v>0</v>
      </c>
      <c r="AT34" s="81">
        <f t="shared" si="22"/>
        <v>0</v>
      </c>
      <c r="AU34" s="89">
        <f>IF(AX$18=0,$CA34,IF(AX$18=1,$CD34,IF(AX$18=2,$CG34,IF(AX$18=3,$CI34,$CK34))))</f>
        <v>0</v>
      </c>
      <c r="AV34" s="90">
        <f t="shared" si="12"/>
      </c>
      <c r="AW34" s="99"/>
      <c r="AX34" s="99"/>
      <c r="AY34" s="89">
        <f>IF(AX$18=0,$CB34,IF(AX$18=1,$CE34,IF(AX$18=2,$CH34,IF(AX$18=3,$CJ34,$CL34))))</f>
        <v>0</v>
      </c>
      <c r="AZ34" s="90">
        <f t="shared" si="14"/>
      </c>
      <c r="BA34" s="99"/>
      <c r="BB34" s="99"/>
      <c r="BC34" s="99"/>
      <c r="BO34" s="81">
        <f t="shared" si="15"/>
        <v>0</v>
      </c>
      <c r="BP34" s="81">
        <f t="shared" si="23"/>
        <v>0</v>
      </c>
      <c r="BQ34" s="89">
        <f>IF(BT$18=0,$CA34,IF(BT$18=1,$CD34,IF(BT$18=2,$CG34,IF(BT$18=3,$CI34,$CK34))))</f>
        <v>0</v>
      </c>
      <c r="BR34" s="90">
        <f t="shared" si="17"/>
      </c>
      <c r="BS34" s="99"/>
      <c r="BT34" s="99"/>
      <c r="BU34" s="89">
        <f>IF(BT$18=0,$CB34,IF(BT$18=1,$CE34,IF(BT$18=2,$CH34,IF(BT$18=3,$CJ34,$CL34))))</f>
        <v>0</v>
      </c>
      <c r="BV34" s="90">
        <f t="shared" si="19"/>
      </c>
      <c r="BW34" s="99"/>
      <c r="BX34" s="99"/>
      <c r="BY34" s="99"/>
      <c r="CA34" s="115">
        <v>3</v>
      </c>
      <c r="CB34" s="116">
        <v>8</v>
      </c>
      <c r="CD34" s="111">
        <v>5</v>
      </c>
      <c r="CE34" s="112">
        <v>7</v>
      </c>
      <c r="CG34" s="111">
        <v>1</v>
      </c>
      <c r="CH34" s="112">
        <v>2</v>
      </c>
      <c r="CI34" s="26"/>
      <c r="CJ34" s="26"/>
      <c r="CK34" s="26"/>
      <c r="CL34" s="26"/>
    </row>
    <row r="35" spans="1:89" ht="13.5" hidden="1" thickBot="1">
      <c r="A35" s="81">
        <f t="shared" si="0"/>
        <v>0</v>
      </c>
      <c r="B35" s="81">
        <f t="shared" si="20"/>
        <v>0</v>
      </c>
      <c r="C35" s="91">
        <f aca="true" t="shared" si="24" ref="C35:C44">IF(F$18=0,$CA35,IF(F$18=1,$CD35,IF(F$18=2,$CF35,IF(F$18=3,$CH35,$CJ35))))</f>
        <v>0</v>
      </c>
      <c r="D35" s="92">
        <f t="shared" si="2"/>
      </c>
      <c r="E35" s="100"/>
      <c r="F35" s="100"/>
      <c r="G35" s="91">
        <f aca="true" t="shared" si="25" ref="G35:G41">IF(F$18=0,$CB35,IF(F$18=1,$CE35,IF(F$18=2,$CG35,IF(F$18=3,$CI35,$CK35))))</f>
        <v>0</v>
      </c>
      <c r="H35" s="92">
        <f t="shared" si="4"/>
      </c>
      <c r="I35" s="100"/>
      <c r="J35" s="100"/>
      <c r="K35" s="100"/>
      <c r="W35" s="81">
        <f t="shared" si="5"/>
        <v>0</v>
      </c>
      <c r="X35" s="81">
        <f t="shared" si="21"/>
        <v>0</v>
      </c>
      <c r="Y35" s="91">
        <f aca="true" t="shared" si="26" ref="Y35:Y44">IF(AB$18=0,$CA35,IF(AB$18=1,$CD35,IF(AB$18=2,$CF35,IF(AB$18=3,$CH35,$CJ35))))</f>
        <v>0</v>
      </c>
      <c r="Z35" s="92">
        <f t="shared" si="7"/>
      </c>
      <c r="AA35" s="100"/>
      <c r="AB35" s="100"/>
      <c r="AC35" s="91">
        <f aca="true" t="shared" si="27" ref="AC35:AC41">IF(AB$18=0,$CB35,IF(AB$18=1,$CE35,IF(AB$18=2,$CG35,IF(AB$18=3,$CI35,$CK35))))</f>
        <v>0</v>
      </c>
      <c r="AD35" s="92">
        <f t="shared" si="9"/>
      </c>
      <c r="AE35" s="100"/>
      <c r="AF35" s="100"/>
      <c r="AG35" s="100"/>
      <c r="AS35" s="81">
        <f t="shared" si="10"/>
        <v>0</v>
      </c>
      <c r="AT35" s="81">
        <f t="shared" si="22"/>
        <v>0</v>
      </c>
      <c r="AU35" s="91">
        <f aca="true" t="shared" si="28" ref="AU35:AU44">IF(AX$18=0,$CA35,IF(AX$18=1,$CD35,IF(AX$18=2,$CF35,IF(AX$18=3,$CH35,$CJ35))))</f>
        <v>0</v>
      </c>
      <c r="AV35" s="92">
        <f t="shared" si="12"/>
      </c>
      <c r="AW35" s="100"/>
      <c r="AX35" s="100"/>
      <c r="AY35" s="91">
        <f aca="true" t="shared" si="29" ref="AY35:AY41">IF(AX$18=0,$CB35,IF(AX$18=1,$CE35,IF(AX$18=2,$CG35,IF(AX$18=3,$CI35,$CK35))))</f>
        <v>0</v>
      </c>
      <c r="AZ35" s="92">
        <f t="shared" si="14"/>
      </c>
      <c r="BA35" s="100"/>
      <c r="BB35" s="100"/>
      <c r="BC35" s="100"/>
      <c r="BO35" s="81">
        <f t="shared" si="15"/>
        <v>0</v>
      </c>
      <c r="BP35" s="81">
        <f t="shared" si="23"/>
        <v>0</v>
      </c>
      <c r="BQ35" s="91">
        <f aca="true" t="shared" si="30" ref="BQ35:BQ44">IF(BT$18=0,$CA35,IF(BT$18=1,$CD35,IF(BT$18=2,$CF35,IF(BT$18=3,$CH35,$CJ35))))</f>
        <v>0</v>
      </c>
      <c r="BR35" s="92">
        <f t="shared" si="17"/>
      </c>
      <c r="BS35" s="100"/>
      <c r="BT35" s="100"/>
      <c r="BU35" s="91">
        <f aca="true" t="shared" si="31" ref="BU35:BU41">IF(BT$18=0,$CB35,IF(BT$18=1,$CE35,IF(BT$18=2,$CG35,IF(BT$18=3,$CI35,$CK35))))</f>
        <v>0</v>
      </c>
      <c r="BV35" s="92">
        <f t="shared" si="19"/>
      </c>
      <c r="BW35" s="100"/>
      <c r="BX35" s="100"/>
      <c r="BY35" s="100"/>
      <c r="CA35" s="117">
        <v>6</v>
      </c>
      <c r="CB35" s="118">
        <v>7</v>
      </c>
      <c r="CD35" s="113">
        <v>1</v>
      </c>
      <c r="CE35" s="114">
        <v>3</v>
      </c>
      <c r="CF35" s="26"/>
      <c r="CG35" s="26"/>
      <c r="CH35" s="26"/>
      <c r="CI35" s="26"/>
      <c r="CJ35" s="26"/>
      <c r="CK35" s="26"/>
    </row>
    <row r="36" spans="1:89" ht="12.75" hidden="1">
      <c r="A36" s="81">
        <f t="shared" si="0"/>
        <v>0</v>
      </c>
      <c r="B36" s="81">
        <f t="shared" si="20"/>
        <v>0</v>
      </c>
      <c r="C36" s="89">
        <f t="shared" si="24"/>
        <v>0</v>
      </c>
      <c r="D36" s="90">
        <f t="shared" si="2"/>
      </c>
      <c r="E36" s="99"/>
      <c r="F36" s="99"/>
      <c r="G36" s="89">
        <f t="shared" si="25"/>
        <v>0</v>
      </c>
      <c r="H36" s="90">
        <f t="shared" si="4"/>
      </c>
      <c r="I36" s="99"/>
      <c r="J36" s="99"/>
      <c r="K36" s="99"/>
      <c r="W36" s="81">
        <f t="shared" si="5"/>
        <v>0</v>
      </c>
      <c r="X36" s="81">
        <f t="shared" si="21"/>
        <v>0</v>
      </c>
      <c r="Y36" s="89">
        <f t="shared" si="26"/>
        <v>0</v>
      </c>
      <c r="Z36" s="90">
        <f t="shared" si="7"/>
      </c>
      <c r="AA36" s="99"/>
      <c r="AB36" s="99"/>
      <c r="AC36" s="89">
        <f t="shared" si="27"/>
        <v>0</v>
      </c>
      <c r="AD36" s="90">
        <f t="shared" si="9"/>
      </c>
      <c r="AE36" s="99"/>
      <c r="AF36" s="99"/>
      <c r="AG36" s="99"/>
      <c r="AS36" s="81">
        <f t="shared" si="10"/>
        <v>0</v>
      </c>
      <c r="AT36" s="81">
        <f t="shared" si="22"/>
        <v>0</v>
      </c>
      <c r="AU36" s="89">
        <f t="shared" si="28"/>
        <v>0</v>
      </c>
      <c r="AV36" s="90">
        <f t="shared" si="12"/>
      </c>
      <c r="AW36" s="99"/>
      <c r="AX36" s="99"/>
      <c r="AY36" s="89">
        <f t="shared" si="29"/>
        <v>0</v>
      </c>
      <c r="AZ36" s="90">
        <f t="shared" si="14"/>
      </c>
      <c r="BA36" s="99"/>
      <c r="BB36" s="99"/>
      <c r="BC36" s="99"/>
      <c r="BO36" s="81">
        <f t="shared" si="15"/>
        <v>0</v>
      </c>
      <c r="BP36" s="81">
        <f t="shared" si="23"/>
        <v>0</v>
      </c>
      <c r="BQ36" s="89">
        <f t="shared" si="30"/>
        <v>0</v>
      </c>
      <c r="BR36" s="90">
        <f t="shared" si="17"/>
      </c>
      <c r="BS36" s="99"/>
      <c r="BT36" s="99"/>
      <c r="BU36" s="89">
        <f t="shared" si="31"/>
        <v>0</v>
      </c>
      <c r="BV36" s="90">
        <f t="shared" si="19"/>
      </c>
      <c r="BW36" s="99"/>
      <c r="BX36" s="99"/>
      <c r="BY36" s="99"/>
      <c r="CA36" s="107">
        <v>1</v>
      </c>
      <c r="CB36" s="108">
        <v>4</v>
      </c>
      <c r="CD36" s="115">
        <v>2</v>
      </c>
      <c r="CE36" s="116">
        <v>4</v>
      </c>
      <c r="CF36" s="26"/>
      <c r="CG36" s="26"/>
      <c r="CH36" s="26"/>
      <c r="CI36" s="26"/>
      <c r="CJ36" s="26"/>
      <c r="CK36" s="26"/>
    </row>
    <row r="37" spans="1:89" ht="13.5" hidden="1" thickBot="1">
      <c r="A37" s="81">
        <f t="shared" si="0"/>
        <v>0</v>
      </c>
      <c r="B37" s="81">
        <f t="shared" si="20"/>
        <v>0</v>
      </c>
      <c r="C37" s="91">
        <f t="shared" si="24"/>
        <v>0</v>
      </c>
      <c r="D37" s="92">
        <f t="shared" si="2"/>
      </c>
      <c r="E37" s="100"/>
      <c r="F37" s="100"/>
      <c r="G37" s="91">
        <f t="shared" si="25"/>
        <v>0</v>
      </c>
      <c r="H37" s="92">
        <f t="shared" si="4"/>
      </c>
      <c r="I37" s="100"/>
      <c r="J37" s="100"/>
      <c r="K37" s="100"/>
      <c r="W37" s="81">
        <f t="shared" si="5"/>
        <v>0</v>
      </c>
      <c r="X37" s="81">
        <f t="shared" si="21"/>
        <v>0</v>
      </c>
      <c r="Y37" s="91">
        <f t="shared" si="26"/>
        <v>0</v>
      </c>
      <c r="Z37" s="92">
        <f t="shared" si="7"/>
      </c>
      <c r="AA37" s="100"/>
      <c r="AB37" s="100"/>
      <c r="AC37" s="91">
        <f t="shared" si="27"/>
        <v>0</v>
      </c>
      <c r="AD37" s="92">
        <f t="shared" si="9"/>
      </c>
      <c r="AE37" s="100"/>
      <c r="AF37" s="100"/>
      <c r="AG37" s="100"/>
      <c r="AS37" s="81">
        <f t="shared" si="10"/>
        <v>0</v>
      </c>
      <c r="AT37" s="81">
        <f t="shared" si="22"/>
        <v>0</v>
      </c>
      <c r="AU37" s="91">
        <f t="shared" si="28"/>
        <v>0</v>
      </c>
      <c r="AV37" s="92">
        <f t="shared" si="12"/>
      </c>
      <c r="AW37" s="100"/>
      <c r="AX37" s="100"/>
      <c r="AY37" s="91">
        <f t="shared" si="29"/>
        <v>0</v>
      </c>
      <c r="AZ37" s="92">
        <f t="shared" si="14"/>
      </c>
      <c r="BA37" s="100"/>
      <c r="BB37" s="100"/>
      <c r="BC37" s="100"/>
      <c r="BO37" s="81">
        <f t="shared" si="15"/>
        <v>0</v>
      </c>
      <c r="BP37" s="81">
        <f t="shared" si="23"/>
        <v>0</v>
      </c>
      <c r="BQ37" s="91">
        <f t="shared" si="30"/>
        <v>0</v>
      </c>
      <c r="BR37" s="92">
        <f t="shared" si="17"/>
      </c>
      <c r="BS37" s="100"/>
      <c r="BT37" s="100"/>
      <c r="BU37" s="91">
        <f t="shared" si="31"/>
        <v>0</v>
      </c>
      <c r="BV37" s="92">
        <f t="shared" si="19"/>
      </c>
      <c r="BW37" s="100"/>
      <c r="BX37" s="100"/>
      <c r="BY37" s="100"/>
      <c r="CA37" s="109">
        <v>2</v>
      </c>
      <c r="CB37" s="110">
        <v>3</v>
      </c>
      <c r="CD37" s="117">
        <v>6</v>
      </c>
      <c r="CE37" s="118">
        <v>7</v>
      </c>
      <c r="CF37" s="26"/>
      <c r="CG37" s="26"/>
      <c r="CH37" s="26"/>
      <c r="CI37" s="26"/>
      <c r="CJ37" s="26"/>
      <c r="CK37" s="26"/>
    </row>
    <row r="38" spans="1:89" ht="12.75" hidden="1">
      <c r="A38" s="81">
        <f t="shared" si="0"/>
        <v>0</v>
      </c>
      <c r="B38" s="81">
        <f t="shared" si="20"/>
        <v>0</v>
      </c>
      <c r="C38" s="89">
        <f t="shared" si="24"/>
        <v>0</v>
      </c>
      <c r="D38" s="90">
        <f t="shared" si="2"/>
      </c>
      <c r="E38" s="99"/>
      <c r="F38" s="99"/>
      <c r="G38" s="89">
        <f t="shared" si="25"/>
        <v>0</v>
      </c>
      <c r="H38" s="90">
        <f t="shared" si="4"/>
      </c>
      <c r="I38" s="99"/>
      <c r="J38" s="99"/>
      <c r="K38" s="99"/>
      <c r="W38" s="81">
        <f t="shared" si="5"/>
        <v>0</v>
      </c>
      <c r="X38" s="81">
        <f t="shared" si="21"/>
        <v>0</v>
      </c>
      <c r="Y38" s="89">
        <f t="shared" si="26"/>
        <v>0</v>
      </c>
      <c r="Z38" s="90">
        <f t="shared" si="7"/>
      </c>
      <c r="AA38" s="99"/>
      <c r="AB38" s="99"/>
      <c r="AC38" s="89">
        <f t="shared" si="27"/>
        <v>0</v>
      </c>
      <c r="AD38" s="90">
        <f t="shared" si="9"/>
      </c>
      <c r="AE38" s="99"/>
      <c r="AF38" s="99"/>
      <c r="AG38" s="99"/>
      <c r="AS38" s="81">
        <f t="shared" si="10"/>
        <v>0</v>
      </c>
      <c r="AT38" s="81">
        <f t="shared" si="22"/>
        <v>0</v>
      </c>
      <c r="AU38" s="89">
        <f t="shared" si="28"/>
        <v>0</v>
      </c>
      <c r="AV38" s="90">
        <f t="shared" si="12"/>
      </c>
      <c r="AW38" s="99"/>
      <c r="AX38" s="99"/>
      <c r="AY38" s="89">
        <f t="shared" si="29"/>
        <v>0</v>
      </c>
      <c r="AZ38" s="90">
        <f t="shared" si="14"/>
      </c>
      <c r="BA38" s="99"/>
      <c r="BB38" s="99"/>
      <c r="BC38" s="99"/>
      <c r="BO38" s="81">
        <f t="shared" si="15"/>
        <v>0</v>
      </c>
      <c r="BP38" s="81">
        <f t="shared" si="23"/>
        <v>0</v>
      </c>
      <c r="BQ38" s="89">
        <f t="shared" si="30"/>
        <v>0</v>
      </c>
      <c r="BR38" s="90">
        <f t="shared" si="17"/>
      </c>
      <c r="BS38" s="99"/>
      <c r="BT38" s="99"/>
      <c r="BU38" s="89">
        <f t="shared" si="31"/>
        <v>0</v>
      </c>
      <c r="BV38" s="90">
        <f t="shared" si="19"/>
      </c>
      <c r="BW38" s="99"/>
      <c r="BX38" s="99"/>
      <c r="BY38" s="99"/>
      <c r="CA38" s="109">
        <v>5</v>
      </c>
      <c r="CB38" s="110">
        <v>7</v>
      </c>
      <c r="CD38" s="107">
        <v>1</v>
      </c>
      <c r="CE38" s="108">
        <v>2</v>
      </c>
      <c r="CF38" s="26"/>
      <c r="CG38" s="26"/>
      <c r="CH38" s="26"/>
      <c r="CI38" s="26"/>
      <c r="CJ38" s="26"/>
      <c r="CK38" s="26"/>
    </row>
    <row r="39" spans="1:89" ht="13.5" hidden="1" thickBot="1">
      <c r="A39" s="81">
        <f t="shared" si="0"/>
        <v>0</v>
      </c>
      <c r="B39" s="81">
        <f t="shared" si="20"/>
        <v>0</v>
      </c>
      <c r="C39" s="91">
        <f t="shared" si="24"/>
        <v>0</v>
      </c>
      <c r="D39" s="92">
        <f t="shared" si="2"/>
      </c>
      <c r="E39" s="100"/>
      <c r="F39" s="100"/>
      <c r="G39" s="91">
        <f t="shared" si="25"/>
        <v>0</v>
      </c>
      <c r="H39" s="92">
        <f t="shared" si="4"/>
      </c>
      <c r="I39" s="100"/>
      <c r="J39" s="100"/>
      <c r="K39" s="100"/>
      <c r="W39" s="81">
        <f t="shared" si="5"/>
        <v>0</v>
      </c>
      <c r="X39" s="81">
        <f t="shared" si="21"/>
        <v>0</v>
      </c>
      <c r="Y39" s="91">
        <f t="shared" si="26"/>
        <v>0</v>
      </c>
      <c r="Z39" s="92">
        <f t="shared" si="7"/>
      </c>
      <c r="AA39" s="100"/>
      <c r="AB39" s="100"/>
      <c r="AC39" s="91">
        <f t="shared" si="27"/>
        <v>0</v>
      </c>
      <c r="AD39" s="92">
        <f t="shared" si="9"/>
      </c>
      <c r="AE39" s="100"/>
      <c r="AF39" s="100"/>
      <c r="AG39" s="100"/>
      <c r="AS39" s="81">
        <f t="shared" si="10"/>
        <v>0</v>
      </c>
      <c r="AT39" s="81">
        <f t="shared" si="22"/>
        <v>0</v>
      </c>
      <c r="AU39" s="91">
        <f t="shared" si="28"/>
        <v>0</v>
      </c>
      <c r="AV39" s="92">
        <f t="shared" si="12"/>
      </c>
      <c r="AW39" s="100"/>
      <c r="AX39" s="100"/>
      <c r="AY39" s="91">
        <f t="shared" si="29"/>
        <v>0</v>
      </c>
      <c r="AZ39" s="92">
        <f t="shared" si="14"/>
      </c>
      <c r="BA39" s="100"/>
      <c r="BB39" s="100"/>
      <c r="BC39" s="100"/>
      <c r="BO39" s="81">
        <f t="shared" si="15"/>
        <v>0</v>
      </c>
      <c r="BP39" s="81">
        <f t="shared" si="23"/>
        <v>0</v>
      </c>
      <c r="BQ39" s="91">
        <f t="shared" si="30"/>
        <v>0</v>
      </c>
      <c r="BR39" s="92">
        <f t="shared" si="17"/>
      </c>
      <c r="BS39" s="100"/>
      <c r="BT39" s="100"/>
      <c r="BU39" s="91">
        <f t="shared" si="31"/>
        <v>0</v>
      </c>
      <c r="BV39" s="92">
        <f t="shared" si="19"/>
      </c>
      <c r="BW39" s="100"/>
      <c r="BX39" s="100"/>
      <c r="BY39" s="100"/>
      <c r="CA39" s="111">
        <v>6</v>
      </c>
      <c r="CB39" s="112">
        <v>8</v>
      </c>
      <c r="CD39" s="109">
        <v>3</v>
      </c>
      <c r="CE39" s="110">
        <v>4</v>
      </c>
      <c r="CF39" s="26"/>
      <c r="CG39" s="26"/>
      <c r="CH39" s="26"/>
      <c r="CI39" s="26"/>
      <c r="CJ39" s="26"/>
      <c r="CK39" s="26"/>
    </row>
    <row r="40" spans="1:89" ht="13.5" hidden="1" thickBot="1">
      <c r="A40" s="81">
        <f t="shared" si="0"/>
        <v>0</v>
      </c>
      <c r="B40" s="81">
        <f t="shared" si="20"/>
        <v>0</v>
      </c>
      <c r="C40" s="89">
        <f t="shared" si="24"/>
        <v>0</v>
      </c>
      <c r="D40" s="90">
        <f t="shared" si="2"/>
      </c>
      <c r="E40" s="99"/>
      <c r="F40" s="99"/>
      <c r="G40" s="89">
        <f t="shared" si="25"/>
        <v>0</v>
      </c>
      <c r="H40" s="90">
        <f t="shared" si="4"/>
      </c>
      <c r="I40" s="99"/>
      <c r="J40" s="99"/>
      <c r="K40" s="99"/>
      <c r="W40" s="81">
        <f t="shared" si="5"/>
        <v>0</v>
      </c>
      <c r="X40" s="81">
        <f t="shared" si="21"/>
        <v>0</v>
      </c>
      <c r="Y40" s="89">
        <f t="shared" si="26"/>
        <v>0</v>
      </c>
      <c r="Z40" s="90">
        <f t="shared" si="7"/>
      </c>
      <c r="AA40" s="99"/>
      <c r="AB40" s="99"/>
      <c r="AC40" s="89">
        <f t="shared" si="27"/>
        <v>0</v>
      </c>
      <c r="AD40" s="90">
        <f t="shared" si="9"/>
      </c>
      <c r="AE40" s="99"/>
      <c r="AF40" s="99"/>
      <c r="AG40" s="99"/>
      <c r="AS40" s="81">
        <f t="shared" si="10"/>
        <v>0</v>
      </c>
      <c r="AT40" s="81">
        <f t="shared" si="22"/>
        <v>0</v>
      </c>
      <c r="AU40" s="89">
        <f t="shared" si="28"/>
        <v>0</v>
      </c>
      <c r="AV40" s="90">
        <f t="shared" si="12"/>
      </c>
      <c r="AW40" s="99"/>
      <c r="AX40" s="99"/>
      <c r="AY40" s="89">
        <f t="shared" si="29"/>
        <v>0</v>
      </c>
      <c r="AZ40" s="90">
        <f t="shared" si="14"/>
      </c>
      <c r="BA40" s="99"/>
      <c r="BB40" s="99"/>
      <c r="BC40" s="99"/>
      <c r="BO40" s="81">
        <f t="shared" si="15"/>
        <v>0</v>
      </c>
      <c r="BP40" s="81">
        <f t="shared" si="23"/>
        <v>0</v>
      </c>
      <c r="BQ40" s="89">
        <f t="shared" si="30"/>
        <v>0</v>
      </c>
      <c r="BR40" s="90">
        <f t="shared" si="17"/>
      </c>
      <c r="BS40" s="99"/>
      <c r="BT40" s="99"/>
      <c r="BU40" s="89">
        <f t="shared" si="31"/>
        <v>0</v>
      </c>
      <c r="BV40" s="90">
        <f t="shared" si="19"/>
      </c>
      <c r="BW40" s="99"/>
      <c r="BX40" s="99"/>
      <c r="BY40" s="99"/>
      <c r="CA40" s="113">
        <v>1</v>
      </c>
      <c r="CB40" s="114">
        <v>3</v>
      </c>
      <c r="CD40" s="111">
        <v>5</v>
      </c>
      <c r="CE40" s="112">
        <v>6</v>
      </c>
      <c r="CF40" s="26"/>
      <c r="CG40" s="26"/>
      <c r="CH40" s="26"/>
      <c r="CI40" s="26"/>
      <c r="CJ40" s="26"/>
      <c r="CK40" s="26"/>
    </row>
    <row r="41" spans="1:81" ht="12.75" hidden="1">
      <c r="A41" s="81">
        <f t="shared" si="0"/>
        <v>0</v>
      </c>
      <c r="B41" s="81">
        <f t="shared" si="20"/>
        <v>0</v>
      </c>
      <c r="C41" s="91">
        <f t="shared" si="24"/>
        <v>0</v>
      </c>
      <c r="D41" s="92">
        <f t="shared" si="2"/>
      </c>
      <c r="E41" s="100"/>
      <c r="F41" s="100"/>
      <c r="G41" s="91">
        <f t="shared" si="25"/>
        <v>0</v>
      </c>
      <c r="H41" s="92">
        <f t="shared" si="4"/>
      </c>
      <c r="I41" s="100"/>
      <c r="J41" s="100"/>
      <c r="K41" s="100"/>
      <c r="W41" s="81">
        <f t="shared" si="5"/>
        <v>0</v>
      </c>
      <c r="X41" s="81">
        <f t="shared" si="21"/>
        <v>0</v>
      </c>
      <c r="Y41" s="91">
        <f t="shared" si="26"/>
        <v>0</v>
      </c>
      <c r="Z41" s="92">
        <f t="shared" si="7"/>
      </c>
      <c r="AA41" s="100"/>
      <c r="AB41" s="100"/>
      <c r="AC41" s="91">
        <f t="shared" si="27"/>
        <v>0</v>
      </c>
      <c r="AD41" s="92">
        <f t="shared" si="9"/>
      </c>
      <c r="AE41" s="100"/>
      <c r="AF41" s="100"/>
      <c r="AG41" s="100"/>
      <c r="AS41" s="81">
        <f t="shared" si="10"/>
        <v>0</v>
      </c>
      <c r="AT41" s="81">
        <f t="shared" si="22"/>
        <v>0</v>
      </c>
      <c r="AU41" s="91">
        <f t="shared" si="28"/>
        <v>0</v>
      </c>
      <c r="AV41" s="92">
        <f t="shared" si="12"/>
      </c>
      <c r="AW41" s="100"/>
      <c r="AX41" s="100"/>
      <c r="AY41" s="91">
        <f t="shared" si="29"/>
        <v>0</v>
      </c>
      <c r="AZ41" s="92">
        <f t="shared" si="14"/>
      </c>
      <c r="BA41" s="100"/>
      <c r="BB41" s="100"/>
      <c r="BC41" s="100"/>
      <c r="BO41" s="81">
        <f t="shared" si="15"/>
        <v>0</v>
      </c>
      <c r="BP41" s="81">
        <f t="shared" si="23"/>
        <v>0</v>
      </c>
      <c r="BQ41" s="91">
        <f t="shared" si="30"/>
        <v>0</v>
      </c>
      <c r="BR41" s="92">
        <f t="shared" si="17"/>
      </c>
      <c r="BS41" s="100"/>
      <c r="BT41" s="100"/>
      <c r="BU41" s="91">
        <f t="shared" si="31"/>
        <v>0</v>
      </c>
      <c r="BV41" s="92">
        <f t="shared" si="19"/>
      </c>
      <c r="BW41" s="100"/>
      <c r="BX41" s="100"/>
      <c r="BY41" s="100"/>
      <c r="CA41" s="115">
        <v>2</v>
      </c>
      <c r="CB41" s="116">
        <v>8</v>
      </c>
      <c r="CC41" s="26"/>
    </row>
    <row r="42" spans="1:88" ht="12.75" hidden="1">
      <c r="A42" s="81">
        <f t="shared" si="0"/>
        <v>0</v>
      </c>
      <c r="B42" s="81">
        <f t="shared" si="20"/>
        <v>0</v>
      </c>
      <c r="C42" s="89">
        <f t="shared" si="24"/>
        <v>0</v>
      </c>
      <c r="D42" s="90">
        <f t="shared" si="2"/>
      </c>
      <c r="E42" s="99"/>
      <c r="F42" s="99"/>
      <c r="G42" s="89">
        <f aca="true" t="shared" si="32" ref="G42:G47">IF(F$18=0,$CB42,IF(F$18=1,$CD42,IF(F$18=2,$CF42,IF(F$18=3,$CH42,$CJ42))))</f>
        <v>0</v>
      </c>
      <c r="H42" s="90">
        <f t="shared" si="4"/>
      </c>
      <c r="I42" s="99"/>
      <c r="J42" s="99"/>
      <c r="K42" s="99"/>
      <c r="W42" s="81">
        <f t="shared" si="5"/>
        <v>0</v>
      </c>
      <c r="X42" s="81">
        <f t="shared" si="21"/>
        <v>0</v>
      </c>
      <c r="Y42" s="89">
        <f t="shared" si="26"/>
        <v>0</v>
      </c>
      <c r="Z42" s="90">
        <f t="shared" si="7"/>
      </c>
      <c r="AA42" s="99"/>
      <c r="AB42" s="99"/>
      <c r="AC42" s="89">
        <f aca="true" t="shared" si="33" ref="AC42:AC47">IF(AB$18=0,$CB42,IF(AB$18=1,$CD42,IF(AB$18=2,$CF42,IF(AB$18=3,$CH42,$CJ42))))</f>
        <v>0</v>
      </c>
      <c r="AD42" s="90">
        <f t="shared" si="9"/>
      </c>
      <c r="AE42" s="99"/>
      <c r="AF42" s="99"/>
      <c r="AG42" s="99"/>
      <c r="AS42" s="81">
        <f t="shared" si="10"/>
        <v>0</v>
      </c>
      <c r="AT42" s="81">
        <f t="shared" si="22"/>
        <v>0</v>
      </c>
      <c r="AU42" s="89">
        <f t="shared" si="28"/>
        <v>0</v>
      </c>
      <c r="AV42" s="90">
        <f t="shared" si="12"/>
      </c>
      <c r="AW42" s="99"/>
      <c r="AX42" s="99"/>
      <c r="AY42" s="89">
        <f aca="true" t="shared" si="34" ref="AY42:AY47">IF(AX$18=0,$CB42,IF(AX$18=1,$CD42,IF(AX$18=2,$CF42,IF(AX$18=3,$CH42,$CJ42))))</f>
        <v>0</v>
      </c>
      <c r="AZ42" s="90">
        <f t="shared" si="14"/>
      </c>
      <c r="BA42" s="99"/>
      <c r="BB42" s="99"/>
      <c r="BC42" s="99"/>
      <c r="BO42" s="81">
        <f t="shared" si="15"/>
        <v>0</v>
      </c>
      <c r="BP42" s="81">
        <f t="shared" si="23"/>
        <v>0</v>
      </c>
      <c r="BQ42" s="89">
        <f t="shared" si="30"/>
        <v>0</v>
      </c>
      <c r="BR42" s="90">
        <f t="shared" si="17"/>
      </c>
      <c r="BS42" s="99"/>
      <c r="BT42" s="99"/>
      <c r="BU42" s="89">
        <f aca="true" t="shared" si="35" ref="BU42:BU47">IF(BT$18=0,$CB42,IF(BT$18=1,$CD42,IF(BT$18=2,$CF42,IF(BT$18=3,$CH42,$CJ42))))</f>
        <v>0</v>
      </c>
      <c r="BV42" s="90">
        <f t="shared" si="19"/>
      </c>
      <c r="BW42" s="99"/>
      <c r="BX42" s="99"/>
      <c r="BY42" s="99"/>
      <c r="CA42" s="115">
        <v>4</v>
      </c>
      <c r="CB42" s="116">
        <v>7</v>
      </c>
      <c r="CC42" s="26"/>
      <c r="CD42" s="26"/>
      <c r="CE42" s="26"/>
      <c r="CF42" s="26"/>
      <c r="CG42" s="26"/>
      <c r="CH42" s="26"/>
      <c r="CI42" s="26"/>
      <c r="CJ42" s="26"/>
    </row>
    <row r="43" spans="1:88" ht="13.5" hidden="1" thickBot="1">
      <c r="A43" s="81">
        <f t="shared" si="0"/>
        <v>0</v>
      </c>
      <c r="B43" s="81">
        <f t="shared" si="20"/>
        <v>0</v>
      </c>
      <c r="C43" s="91">
        <f t="shared" si="24"/>
        <v>0</v>
      </c>
      <c r="D43" s="92">
        <f t="shared" si="2"/>
      </c>
      <c r="E43" s="100"/>
      <c r="F43" s="100"/>
      <c r="G43" s="91">
        <f t="shared" si="32"/>
        <v>0</v>
      </c>
      <c r="H43" s="92">
        <f t="shared" si="4"/>
      </c>
      <c r="I43" s="100"/>
      <c r="J43" s="100"/>
      <c r="K43" s="100"/>
      <c r="W43" s="81">
        <f t="shared" si="5"/>
        <v>0</v>
      </c>
      <c r="X43" s="81">
        <f t="shared" si="21"/>
        <v>0</v>
      </c>
      <c r="Y43" s="91">
        <f t="shared" si="26"/>
        <v>0</v>
      </c>
      <c r="Z43" s="92">
        <f t="shared" si="7"/>
      </c>
      <c r="AA43" s="100"/>
      <c r="AB43" s="100"/>
      <c r="AC43" s="91">
        <f t="shared" si="33"/>
        <v>0</v>
      </c>
      <c r="AD43" s="92">
        <f t="shared" si="9"/>
      </c>
      <c r="AE43" s="100"/>
      <c r="AF43" s="100"/>
      <c r="AG43" s="100"/>
      <c r="AS43" s="81">
        <f t="shared" si="10"/>
        <v>0</v>
      </c>
      <c r="AT43" s="81">
        <f t="shared" si="22"/>
        <v>0</v>
      </c>
      <c r="AU43" s="91">
        <f t="shared" si="28"/>
        <v>0</v>
      </c>
      <c r="AV43" s="92">
        <f t="shared" si="12"/>
      </c>
      <c r="AW43" s="100"/>
      <c r="AX43" s="100"/>
      <c r="AY43" s="91">
        <f t="shared" si="34"/>
        <v>0</v>
      </c>
      <c r="AZ43" s="92">
        <f t="shared" si="14"/>
      </c>
      <c r="BA43" s="100"/>
      <c r="BB43" s="100"/>
      <c r="BC43" s="100"/>
      <c r="BO43" s="81">
        <f t="shared" si="15"/>
        <v>0</v>
      </c>
      <c r="BP43" s="81">
        <f t="shared" si="23"/>
        <v>0</v>
      </c>
      <c r="BQ43" s="91">
        <f t="shared" si="30"/>
        <v>0</v>
      </c>
      <c r="BR43" s="92">
        <f t="shared" si="17"/>
      </c>
      <c r="BS43" s="100"/>
      <c r="BT43" s="100"/>
      <c r="BU43" s="91">
        <f t="shared" si="35"/>
        <v>0</v>
      </c>
      <c r="BV43" s="92">
        <f t="shared" si="19"/>
      </c>
      <c r="BW43" s="100"/>
      <c r="BX43" s="100"/>
      <c r="BY43" s="100"/>
      <c r="CA43" s="117">
        <v>5</v>
      </c>
      <c r="CB43" s="118">
        <v>6</v>
      </c>
      <c r="CC43" s="26"/>
      <c r="CD43" s="26"/>
      <c r="CE43" s="26"/>
      <c r="CF43" s="26"/>
      <c r="CG43" s="26"/>
      <c r="CH43" s="26"/>
      <c r="CI43" s="26"/>
      <c r="CJ43" s="26"/>
    </row>
    <row r="44" spans="1:88" ht="12.75" hidden="1">
      <c r="A44" s="81">
        <f t="shared" si="0"/>
        <v>0</v>
      </c>
      <c r="B44" s="81">
        <f t="shared" si="20"/>
        <v>0</v>
      </c>
      <c r="C44" s="89">
        <f t="shared" si="24"/>
        <v>0</v>
      </c>
      <c r="D44" s="90">
        <f t="shared" si="2"/>
      </c>
      <c r="E44" s="99"/>
      <c r="F44" s="99"/>
      <c r="G44" s="89">
        <f t="shared" si="32"/>
        <v>0</v>
      </c>
      <c r="H44" s="90">
        <f t="shared" si="4"/>
      </c>
      <c r="I44" s="99"/>
      <c r="J44" s="99"/>
      <c r="K44" s="99"/>
      <c r="W44" s="81">
        <f t="shared" si="5"/>
        <v>0</v>
      </c>
      <c r="X44" s="81">
        <f t="shared" si="21"/>
        <v>0</v>
      </c>
      <c r="Y44" s="89">
        <f t="shared" si="26"/>
        <v>0</v>
      </c>
      <c r="Z44" s="90">
        <f t="shared" si="7"/>
      </c>
      <c r="AA44" s="99"/>
      <c r="AB44" s="99"/>
      <c r="AC44" s="89">
        <f t="shared" si="33"/>
        <v>0</v>
      </c>
      <c r="AD44" s="90">
        <f t="shared" si="9"/>
      </c>
      <c r="AE44" s="99"/>
      <c r="AF44" s="99"/>
      <c r="AG44" s="99"/>
      <c r="AS44" s="81">
        <f t="shared" si="10"/>
        <v>0</v>
      </c>
      <c r="AT44" s="81">
        <f t="shared" si="22"/>
        <v>0</v>
      </c>
      <c r="AU44" s="89">
        <f t="shared" si="28"/>
        <v>0</v>
      </c>
      <c r="AV44" s="90">
        <f t="shared" si="12"/>
      </c>
      <c r="AW44" s="99">
        <v>56</v>
      </c>
      <c r="AX44" s="99">
        <v>555</v>
      </c>
      <c r="AY44" s="89">
        <f t="shared" si="34"/>
        <v>0</v>
      </c>
      <c r="AZ44" s="90">
        <f t="shared" si="14"/>
      </c>
      <c r="BA44" s="99">
        <v>11</v>
      </c>
      <c r="BB44" s="99">
        <v>12</v>
      </c>
      <c r="BC44" s="99">
        <v>33</v>
      </c>
      <c r="BO44" s="81">
        <f t="shared" si="15"/>
        <v>0</v>
      </c>
      <c r="BP44" s="81">
        <f t="shared" si="23"/>
        <v>0</v>
      </c>
      <c r="BQ44" s="89">
        <f t="shared" si="30"/>
        <v>0</v>
      </c>
      <c r="BR44" s="90">
        <f t="shared" si="17"/>
      </c>
      <c r="BS44" s="99"/>
      <c r="BT44" s="99"/>
      <c r="BU44" s="89">
        <f t="shared" si="35"/>
        <v>0</v>
      </c>
      <c r="BV44" s="90">
        <f t="shared" si="19"/>
      </c>
      <c r="BW44" s="99"/>
      <c r="BX44" s="99"/>
      <c r="BY44" s="99"/>
      <c r="CA44" s="107">
        <v>1</v>
      </c>
      <c r="CB44" s="108">
        <v>2</v>
      </c>
      <c r="CC44" s="26"/>
      <c r="CD44" s="26"/>
      <c r="CE44" s="26"/>
      <c r="CF44" s="26"/>
      <c r="CG44" s="26"/>
      <c r="CH44" s="26"/>
      <c r="CI44" s="26"/>
      <c r="CJ44" s="26"/>
    </row>
    <row r="45" spans="1:88" ht="12.75" hidden="1">
      <c r="A45" s="81">
        <f t="shared" si="0"/>
        <v>0</v>
      </c>
      <c r="B45" s="81">
        <f t="shared" si="20"/>
        <v>0</v>
      </c>
      <c r="C45" s="91">
        <f>IF(F$18=0,$CA45,IF(F$18=1,$CC45,IF(F$18=2,$CE45,IF(F$18=3,$CG45,$CI45))))</f>
        <v>0</v>
      </c>
      <c r="D45" s="92">
        <f t="shared" si="2"/>
      </c>
      <c r="E45" s="100"/>
      <c r="F45" s="100"/>
      <c r="G45" s="91">
        <f t="shared" si="32"/>
        <v>0</v>
      </c>
      <c r="H45" s="92">
        <f t="shared" si="4"/>
      </c>
      <c r="I45" s="100"/>
      <c r="J45" s="100"/>
      <c r="K45" s="100"/>
      <c r="W45" s="81">
        <f t="shared" si="5"/>
        <v>0</v>
      </c>
      <c r="X45" s="81">
        <f t="shared" si="21"/>
        <v>0</v>
      </c>
      <c r="Y45" s="91">
        <f>IF(AB$18=0,$CA45,IF(AB$18=1,$CC45,IF(AB$18=2,$CE45,IF(AB$18=3,$CG45,$CI45))))</f>
        <v>0</v>
      </c>
      <c r="Z45" s="92">
        <f t="shared" si="7"/>
      </c>
      <c r="AA45" s="100"/>
      <c r="AB45" s="100"/>
      <c r="AC45" s="91">
        <f t="shared" si="33"/>
        <v>0</v>
      </c>
      <c r="AD45" s="92">
        <f t="shared" si="9"/>
      </c>
      <c r="AE45" s="100"/>
      <c r="AF45" s="100"/>
      <c r="AG45" s="100"/>
      <c r="AS45" s="81">
        <f t="shared" si="10"/>
        <v>0</v>
      </c>
      <c r="AT45" s="81">
        <f t="shared" si="22"/>
        <v>0</v>
      </c>
      <c r="AU45" s="91">
        <f>IF(AX$18=0,$CA45,IF(AX$18=1,$CC45,IF(AX$18=2,$CE45,IF(AX$18=3,$CG45,$CI45))))</f>
        <v>0</v>
      </c>
      <c r="AV45" s="92">
        <f t="shared" si="12"/>
      </c>
      <c r="AW45" s="100"/>
      <c r="AX45" s="100"/>
      <c r="AY45" s="91">
        <f t="shared" si="34"/>
        <v>0</v>
      </c>
      <c r="AZ45" s="92">
        <f t="shared" si="14"/>
      </c>
      <c r="BA45" s="100"/>
      <c r="BB45" s="100"/>
      <c r="BC45" s="100"/>
      <c r="BO45" s="81">
        <f t="shared" si="15"/>
        <v>0</v>
      </c>
      <c r="BP45" s="81">
        <f t="shared" si="23"/>
        <v>0</v>
      </c>
      <c r="BQ45" s="91">
        <f>IF(BT$18=0,$CA45,IF(BT$18=1,$CC45,IF(BT$18=2,$CE45,IF(BT$18=3,$CG45,$CI45))))</f>
        <v>0</v>
      </c>
      <c r="BR45" s="92">
        <f t="shared" si="17"/>
      </c>
      <c r="BS45" s="100"/>
      <c r="BT45" s="100"/>
      <c r="BU45" s="91">
        <f t="shared" si="35"/>
        <v>0</v>
      </c>
      <c r="BV45" s="92">
        <f t="shared" si="19"/>
      </c>
      <c r="BW45" s="100"/>
      <c r="BX45" s="100"/>
      <c r="BY45" s="100"/>
      <c r="CA45" s="109">
        <v>3</v>
      </c>
      <c r="CB45" s="110">
        <v>7</v>
      </c>
      <c r="CC45" s="26"/>
      <c r="CD45" s="26"/>
      <c r="CE45" s="26"/>
      <c r="CF45" s="26"/>
      <c r="CG45" s="26"/>
      <c r="CH45" s="26"/>
      <c r="CI45" s="26"/>
      <c r="CJ45" s="26"/>
    </row>
    <row r="46" spans="1:88" ht="12.75" hidden="1">
      <c r="A46" s="81">
        <f t="shared" si="0"/>
        <v>0</v>
      </c>
      <c r="B46" s="81">
        <f t="shared" si="20"/>
        <v>0</v>
      </c>
      <c r="C46" s="89">
        <f>IF(F$18=0,$CA46,IF(F$18=1,$CC46,IF(F$18=2,$CE46,IF(F$18=3,$CG46,$CI46))))</f>
        <v>0</v>
      </c>
      <c r="D46" s="90">
        <f t="shared" si="2"/>
      </c>
      <c r="E46" s="99"/>
      <c r="F46" s="99"/>
      <c r="G46" s="89">
        <f t="shared" si="32"/>
        <v>0</v>
      </c>
      <c r="H46" s="90">
        <f t="shared" si="4"/>
      </c>
      <c r="I46" s="99"/>
      <c r="J46" s="99"/>
      <c r="K46" s="99"/>
      <c r="W46" s="81">
        <f t="shared" si="5"/>
        <v>0</v>
      </c>
      <c r="X46" s="81">
        <f t="shared" si="21"/>
        <v>0</v>
      </c>
      <c r="Y46" s="89">
        <f>IF(AB$18=0,$CA46,IF(AB$18=1,$CC46,IF(AB$18=2,$CE46,IF(AB$18=3,$CG46,$CI46))))</f>
        <v>0</v>
      </c>
      <c r="Z46" s="90">
        <f t="shared" si="7"/>
      </c>
      <c r="AA46" s="99"/>
      <c r="AB46" s="99"/>
      <c r="AC46" s="89">
        <f t="shared" si="33"/>
        <v>0</v>
      </c>
      <c r="AD46" s="90">
        <f t="shared" si="9"/>
      </c>
      <c r="AE46" s="99"/>
      <c r="AF46" s="99"/>
      <c r="AG46" s="99"/>
      <c r="AS46" s="81">
        <f t="shared" si="10"/>
        <v>0</v>
      </c>
      <c r="AT46" s="81">
        <f t="shared" si="22"/>
        <v>0</v>
      </c>
      <c r="AU46" s="89">
        <f>IF(AX$18=0,$CA46,IF(AX$18=1,$CC46,IF(AX$18=2,$CE46,IF(AX$18=3,$CG46,$CI46))))</f>
        <v>0</v>
      </c>
      <c r="AV46" s="90">
        <f t="shared" si="12"/>
      </c>
      <c r="AW46" s="99"/>
      <c r="AX46" s="99"/>
      <c r="AY46" s="89">
        <f t="shared" si="34"/>
        <v>0</v>
      </c>
      <c r="AZ46" s="90">
        <f t="shared" si="14"/>
      </c>
      <c r="BA46" s="99"/>
      <c r="BB46" s="99"/>
      <c r="BC46" s="99"/>
      <c r="BO46" s="81">
        <f t="shared" si="15"/>
        <v>0</v>
      </c>
      <c r="BP46" s="81">
        <f t="shared" si="23"/>
        <v>0</v>
      </c>
      <c r="BQ46" s="89">
        <f>IF(BT$18=0,$CA46,IF(BT$18=1,$CC46,IF(BT$18=2,$CE46,IF(BT$18=3,$CG46,$CI46))))</f>
        <v>0</v>
      </c>
      <c r="BR46" s="90">
        <f t="shared" si="17"/>
      </c>
      <c r="BS46" s="99"/>
      <c r="BT46" s="99"/>
      <c r="BU46" s="89">
        <f t="shared" si="35"/>
        <v>0</v>
      </c>
      <c r="BV46" s="90">
        <f t="shared" si="19"/>
      </c>
      <c r="BW46" s="99"/>
      <c r="BX46" s="99"/>
      <c r="BY46" s="99"/>
      <c r="CA46" s="109">
        <v>4</v>
      </c>
      <c r="CB46" s="110">
        <v>6</v>
      </c>
      <c r="CC46" s="26"/>
      <c r="CD46" s="26"/>
      <c r="CE46" s="26"/>
      <c r="CF46" s="26"/>
      <c r="CG46" s="26"/>
      <c r="CH46" s="26"/>
      <c r="CI46" s="26"/>
      <c r="CJ46" s="26"/>
    </row>
    <row r="47" spans="1:88" ht="13.5" hidden="1" thickBot="1">
      <c r="A47" s="81">
        <f t="shared" si="0"/>
        <v>0</v>
      </c>
      <c r="B47" s="81">
        <f t="shared" si="20"/>
        <v>0</v>
      </c>
      <c r="C47" s="91">
        <f>IF(F$18=0,$CA47,IF(F$18=1,$CC47,IF(F$18=2,$CE47,IF(F$18=3,$CG47,$CI47))))</f>
        <v>0</v>
      </c>
      <c r="D47" s="92">
        <f t="shared" si="2"/>
      </c>
      <c r="E47" s="100"/>
      <c r="F47" s="100"/>
      <c r="G47" s="91">
        <f t="shared" si="32"/>
        <v>0</v>
      </c>
      <c r="H47" s="92">
        <f t="shared" si="4"/>
      </c>
      <c r="I47" s="100"/>
      <c r="J47" s="100"/>
      <c r="K47" s="100"/>
      <c r="W47" s="81">
        <f t="shared" si="5"/>
        <v>0</v>
      </c>
      <c r="X47" s="81">
        <f t="shared" si="21"/>
        <v>0</v>
      </c>
      <c r="Y47" s="91">
        <f>IF(AB$18=0,$CA47,IF(AB$18=1,$CC47,IF(AB$18=2,$CE47,IF(AB$18=3,$CG47,$CI47))))</f>
        <v>0</v>
      </c>
      <c r="Z47" s="92">
        <f t="shared" si="7"/>
      </c>
      <c r="AA47" s="100"/>
      <c r="AB47" s="100"/>
      <c r="AC47" s="91">
        <f t="shared" si="33"/>
        <v>0</v>
      </c>
      <c r="AD47" s="92">
        <f t="shared" si="9"/>
      </c>
      <c r="AE47" s="100"/>
      <c r="AF47" s="100"/>
      <c r="AG47" s="100"/>
      <c r="AS47" s="81">
        <f t="shared" si="10"/>
        <v>0</v>
      </c>
      <c r="AT47" s="81">
        <f t="shared" si="22"/>
        <v>0</v>
      </c>
      <c r="AU47" s="91">
        <f>IF(AX$18=0,$CA47,IF(AX$18=1,$CC47,IF(AX$18=2,$CE47,IF(AX$18=3,$CG47,$CI47))))</f>
        <v>0</v>
      </c>
      <c r="AV47" s="92">
        <f t="shared" si="12"/>
      </c>
      <c r="AW47" s="100"/>
      <c r="AX47" s="100"/>
      <c r="AY47" s="91">
        <f t="shared" si="34"/>
        <v>0</v>
      </c>
      <c r="AZ47" s="92">
        <f t="shared" si="14"/>
      </c>
      <c r="BA47" s="100"/>
      <c r="BB47" s="100"/>
      <c r="BC47" s="100"/>
      <c r="BO47" s="81">
        <f t="shared" si="15"/>
        <v>0</v>
      </c>
      <c r="BP47" s="81">
        <f t="shared" si="23"/>
        <v>0</v>
      </c>
      <c r="BQ47" s="91">
        <f>IF(BT$18=0,$CA47,IF(BT$18=1,$CC47,IF(BT$18=2,$CE47,IF(BT$18=3,$CG47,$CI47))))</f>
        <v>0</v>
      </c>
      <c r="BR47" s="92">
        <f t="shared" si="17"/>
      </c>
      <c r="BS47" s="100"/>
      <c r="BT47" s="100"/>
      <c r="BU47" s="91">
        <f t="shared" si="35"/>
        <v>0</v>
      </c>
      <c r="BV47" s="92">
        <f t="shared" si="19"/>
      </c>
      <c r="BW47" s="100"/>
      <c r="BX47" s="100"/>
      <c r="BY47" s="100"/>
      <c r="CA47" s="111">
        <v>5</v>
      </c>
      <c r="CB47" s="112">
        <v>8</v>
      </c>
      <c r="CC47" s="26"/>
      <c r="CD47" s="26"/>
      <c r="CE47" s="26"/>
      <c r="CF47" s="26"/>
      <c r="CG47" s="26"/>
      <c r="CH47" s="26"/>
      <c r="CI47" s="26"/>
      <c r="CJ47" s="26"/>
    </row>
    <row r="48" ht="12.75" hidden="1">
      <c r="J48" s="93"/>
    </row>
    <row r="49" spans="3:89" ht="12.75" hidden="1">
      <c r="C49" s="94"/>
      <c r="D49" s="95">
        <v>11</v>
      </c>
      <c r="E49" s="70"/>
      <c r="F49" s="94">
        <f>IF(COUNTIF($A$20:$B$47,G49)=0,"",IF(1=COUNTIF($A$20:$A$47,G49),IF(VLOOKUP(G49,$A$20:$K$47,5,0)="","",VLOOKUP(G49,$A$20:$K$47,5,0)),IF(VLOOKUP(G49,$B$20:$K$47,8,0)="","",VLOOKUP(G49,$B$20:$K$47,8,0))))</f>
      </c>
      <c r="G49" s="95">
        <f>D49+1</f>
        <v>12</v>
      </c>
      <c r="H49" s="70">
        <f>IF(COUNTIF($A$20:$B$47,G49)=0,"",IF(1=COUNTIF($A$20:$A$47,G49),IF(VLOOKUP(G49,$A$20:$K$47,11,0)="","",VLOOKUP(G49,$A$20:$K$47,11,0)),IF(VLOOKUP(G49,$B$20:$K$47,10,0)="","",VLOOKUP(G49,$B$20:$K$47,10,0))))</f>
      </c>
      <c r="I49" s="94">
        <f>IF(COUNTIF($A$20:$B$47,J49)=0,"",IF(1=COUNTIF($A$20:$A$47,J49),IF(VLOOKUP(J49,$A$20:$K$47,5,0)="","",VLOOKUP(J49,$A$20:$K$47,5,0)),IF(VLOOKUP(J49,$B$20:$K$47,8,0)="","",VLOOKUP(J49,$B$20:$K$47,8,0))))</f>
      </c>
      <c r="J49" s="95">
        <f>G49+1</f>
        <v>13</v>
      </c>
      <c r="K49" s="70">
        <f>IF(COUNTIF($A$20:$B$47,J49)=0,"",IF(1=COUNTIF($A$20:$A$47,J49),IF(VLOOKUP(J49,$A$20:$K$47,11,0)="","",VLOOKUP(J49,$A$20:$K$47,11,0)),IF(VLOOKUP(J49,$B$20:$K$47,10,0)="","",VLOOKUP(J49,$B$20:$K$47,10,0))))</f>
      </c>
      <c r="L49" s="94">
        <f>IF(COUNTIF($A$20:$B$47,M49)=0,"",IF(1=COUNTIF($A$20:$A$47,M49),IF(VLOOKUP(M49,$A$20:$K$47,5,0)="","",VLOOKUP(M49,$A$20:$K$47,5,0)),IF(VLOOKUP(M49,$B$20:$K$47,8,0)="","",VLOOKUP(M49,$B$20:$K$47,8,0))))</f>
      </c>
      <c r="M49" s="95">
        <f>J49+1</f>
        <v>14</v>
      </c>
      <c r="N49" s="70">
        <f>IF(COUNTIF($A$20:$B$47,M49)=0,"",IF(1=COUNTIF($A$20:$A$47,M49),IF(VLOOKUP(M49,$A$20:$K$47,11,0)="","",VLOOKUP(M49,$A$20:$K$47,11,0)),IF(VLOOKUP(M49,$B$20:$K$47,10,0)="","",VLOOKUP(M49,$B$20:$K$47,10,0))))</f>
      </c>
      <c r="O49" s="94">
        <f>IF(COUNTIF($A$20:$B$47,P49)=0,"",IF(1=COUNTIF($A$20:$A$47,P49),IF(VLOOKUP(P49,$A$20:$K$47,5,0)="","",VLOOKUP(P49,$A$20:$K$47,5,0)),IF(VLOOKUP(P49,$B$20:$K$47,8,0)="","",VLOOKUP(P49,$B$20:$K$47,8,0))))</f>
      </c>
      <c r="P49" s="95">
        <f>M49+1</f>
        <v>15</v>
      </c>
      <c r="Q49" s="70">
        <f>IF(COUNTIF($A$20:$B$47,P49)=0,"",IF(1=COUNTIF($A$20:$A$47,P49),IF(VLOOKUP(P49,$A$20:$K$47,11,0)="","",VLOOKUP(P49,$A$20:$K$47,11,0)),IF(VLOOKUP(P49,$B$20:$K$47,10,0)="","",VLOOKUP(P49,$B$20:$K$47,10,0))))</f>
      </c>
      <c r="R49" s="94">
        <f>IF(COUNTIF($A$20:$B$47,S49)=0,"",IF(1=COUNTIF($A$20:$A$47,S49),IF(VLOOKUP(S49,$A$20:$K$47,5,0)="","",VLOOKUP(S49,$A$20:$K$47,5,0)),IF(VLOOKUP(S49,$B$20:$K$47,8,0)="","",VLOOKUP(S49,$B$20:$K$47,8,0))))</f>
      </c>
      <c r="S49" s="95">
        <f>P49+1</f>
        <v>16</v>
      </c>
      <c r="T49" s="70">
        <f>IF(COUNTIF($A$20:$B$47,S49)=0,"",IF(1=COUNTIF($A$20:$A$47,S49),IF(VLOOKUP(S49,$A$20:$K$47,11,0)="","",VLOOKUP(S49,$A$20:$K$47,11,0)),IF(VLOOKUP(S49,$B$20:$K$47,10,0)="","",VLOOKUP(S49,$B$20:$K$47,10,0))))</f>
      </c>
      <c r="U49" s="94">
        <f>IF(COUNTIF($A$20:$B$47,V49)=0,"",IF(1=COUNTIF($A$20:$A$47,V49),IF(VLOOKUP(V49,$A$20:$K$47,5,0)="","",VLOOKUP(V49,$A$20:$K$47,5,0)),IF(VLOOKUP(V49,$B$20:$K$47,8,0)="","",VLOOKUP(V49,$B$20:$K$47,8,0))))</f>
      </c>
      <c r="V49" s="95">
        <f>S49+1</f>
        <v>17</v>
      </c>
      <c r="W49" s="70">
        <f>IF(COUNTIF($A$20:$B$47,V49)=0,"",IF(1=COUNTIF($A$20:$A$47,V49),IF(VLOOKUP(V49,$A$20:$K$47,11,0)="","",VLOOKUP(V49,$A$20:$K$47,11,0)),IF(VLOOKUP(V49,$B$20:$K$47,10,0)="","",VLOOKUP(V49,$B$20:$K$47,10,0))))</f>
      </c>
      <c r="X49" s="96"/>
      <c r="Y49" s="94"/>
      <c r="Z49" s="95">
        <v>11</v>
      </c>
      <c r="AA49" s="70"/>
      <c r="AB49" s="94">
        <f>IF(COUNTIF($W$20:$X$47,AC49)=0,"",IF(1=COUNTIF($W$20:$W$47,AC49),IF(VLOOKUP(AC49,$W$20:$AG$47,5,0)="","",VLOOKUP(AC49,$W$20:$AG$47,5,0)),IF(VLOOKUP(AC49,$X$20:$AG$47,8,0)="","",VLOOKUP(AC49,$X$20:$AG$47,8,0))))</f>
      </c>
      <c r="AC49" s="95">
        <f>Z49+1</f>
        <v>12</v>
      </c>
      <c r="AD49" s="70">
        <f>IF(COUNTIF($W$20:$X$47,AC49)=0,"",IF(1=COUNTIF($W$20:$W$47,AC49),IF(VLOOKUP(AC49,$W$20:$AG$47,11,0)="","",VLOOKUP(AC49,$W$20:$AG$47,11,0)),IF(VLOOKUP(AC49,$X$20:$AG$47,10,0)="","",VLOOKUP(AC49,$X$20:$AG$47,10,0))))</f>
      </c>
      <c r="AE49" s="94">
        <f>IF(COUNTIF($W$20:$X$47,AF49)=0,"",IF(1=COUNTIF($W$20:$W$47,AF49),IF(VLOOKUP(AF49,$W$20:$AG$47,5,0)="","",VLOOKUP(AF49,$W$20:$AG$47,5,0)),IF(VLOOKUP(AF49,$X$20:$AG$47,8,0)="","",VLOOKUP(AF49,$X$20:$AG$47,8,0))))</f>
      </c>
      <c r="AF49" s="95">
        <f>AC49+1</f>
        <v>13</v>
      </c>
      <c r="AG49" s="70">
        <f>IF(COUNTIF($W$20:$X$47,AF49)=0,"",IF(1=COUNTIF($W$20:$W$47,AF49),IF(VLOOKUP(AF49,$W$20:$AG$47,11,0)="","",VLOOKUP(AF49,$W$20:$AG$47,11,0)),IF(VLOOKUP(AF49,$X$20:$AG$47,10,0)="","",VLOOKUP(AF49,$X$20:$AG$47,10,0))))</f>
      </c>
      <c r="AH49" s="94">
        <f>IF(COUNTIF($W$20:$X$47,AI49)=0,"",IF(1=COUNTIF($W$20:$W$47,AI49),IF(VLOOKUP(AI49,$W$20:$AG$47,5,0)="","",VLOOKUP(AI49,$W$20:$AG$47,5,0)),IF(VLOOKUP(AI49,$X$20:$AG$47,8,0)="","",VLOOKUP(AI49,$X$20:$AG$47,8,0))))</f>
      </c>
      <c r="AI49" s="95">
        <f>AF49+1</f>
        <v>14</v>
      </c>
      <c r="AJ49" s="70">
        <f>IF(COUNTIF($W$20:$X$47,AI49)=0,"",IF(1=COUNTIF($W$20:$W$47,AI49),IF(VLOOKUP(AI49,$W$20:$AG$47,11,0)="","",VLOOKUP(AI49,$W$20:$AG$47,11,0)),IF(VLOOKUP(AI49,$X$20:$AG$47,10,0)="","",VLOOKUP(AI49,$X$20:$AG$47,10,0))))</f>
      </c>
      <c r="AK49" s="94">
        <f>IF(COUNTIF($W$20:$X$47,AL49)=0,"",IF(1=COUNTIF($W$20:$W$47,AL49),IF(VLOOKUP(AL49,$W$20:$AG$47,5,0)="","",VLOOKUP(AL49,$W$20:$AG$47,5,0)),IF(VLOOKUP(AL49,$X$20:$AG$47,8,0)="","",VLOOKUP(AL49,$X$20:$AG$47,8,0))))</f>
      </c>
      <c r="AL49" s="95">
        <f>AI49+1</f>
        <v>15</v>
      </c>
      <c r="AM49" s="70">
        <f>IF(COUNTIF($W$20:$X$47,AL49)=0,"",IF(1=COUNTIF($W$20:$W$47,AL49),IF(VLOOKUP(AL49,$W$20:$AG$47,11,0)="","",VLOOKUP(AL49,$W$20:$AG$47,11,0)),IF(VLOOKUP(AL49,$X$20:$AG$47,10,0)="","",VLOOKUP(AL49,$X$20:$AG$47,10,0))))</f>
      </c>
      <c r="AN49" s="94">
        <f>IF(COUNTIF($W$20:$X$47,AO49)=0,"",IF(1=COUNTIF($W$20:$W$47,AO49),IF(VLOOKUP(AO49,$W$20:$AG$47,5,0)="","",VLOOKUP(AO49,$W$20:$AG$47,5,0)),IF(VLOOKUP(AO49,$X$20:$AG$47,8,0)="","",VLOOKUP(AO49,$X$20:$AG$47,8,0))))</f>
      </c>
      <c r="AO49" s="95">
        <f>AL49+1</f>
        <v>16</v>
      </c>
      <c r="AP49" s="70">
        <f>IF(COUNTIF($W$20:$X$47,AO49)=0,"",IF(1=COUNTIF($W$20:$W$47,AO49),IF(VLOOKUP(AO49,$W$20:$AG$47,11,0)="","",VLOOKUP(AO49,$W$20:$AG$47,11,0)),IF(VLOOKUP(AO49,$X$20:$AG$47,10,0)="","",VLOOKUP(AO49,$X$20:$AG$47,10,0))))</f>
      </c>
      <c r="AQ49" s="94">
        <f>IF(COUNTIF($W$20:$X$47,AR49)=0,"",IF(1=COUNTIF($W$20:$W$47,AR49),IF(VLOOKUP(AR49,$W$20:$AG$47,5,0)="","",VLOOKUP(AR49,$W$20:$AG$47,5,0)),IF(VLOOKUP(AR49,$X$20:$AG$47,8,0)="","",VLOOKUP(AR49,$X$20:$AG$47,8,0))))</f>
      </c>
      <c r="AR49" s="95">
        <f>AO49+1</f>
        <v>17</v>
      </c>
      <c r="AS49" s="70">
        <f>IF(COUNTIF($W$20:$X$47,AR49)=0,"",IF(1=COUNTIF($W$20:$W$47,AR49),IF(VLOOKUP(AR49,$W$20:$AG$47,11,0)="","",VLOOKUP(AR49,$W$20:$AG$47,11,0)),IF(VLOOKUP(AR49,$X$20:$AG$47,10,0)="","",VLOOKUP(AR49,$X$20:$AG$47,10,0))))</f>
      </c>
      <c r="AU49" s="94"/>
      <c r="AV49" s="95">
        <v>11</v>
      </c>
      <c r="AW49" s="70"/>
      <c r="AX49" s="94">
        <f>IF(COUNTIF($AS$20:$AT$47,AY49)=0,"",IF(1=COUNTIF($AS$20:$AS$47,AY49),IF(VLOOKUP(AY49,$AS$20:$BC$47,5,0)="","",VLOOKUP(AY49,$AS$20:$BC$47,5,0)),IF(VLOOKUP(AY49,$AT$20:$BC$47,8,0)="","",VLOOKUP(AY49,$AT$20:$BC$47,8,0))))</f>
      </c>
      <c r="AY49" s="95">
        <f>AV49+1</f>
        <v>12</v>
      </c>
      <c r="AZ49" s="70">
        <f>IF(COUNTIF($AS$20:$AT$47,AY49)=0,"",IF(1=COUNTIF($AS$20:$AS$47,AY49),IF(VLOOKUP(AY49,$AS$20:$BC$47,11,0)="","",VLOOKUP(AY49,$AS$20:$BC$47,11,0)),IF(VLOOKUP(AY49,$AT$20:$BC$47,10,0)="","",VLOOKUP(AY49,$AT$20:$BC$47,10,0))))</f>
      </c>
      <c r="BA49" s="94">
        <f>IF(COUNTIF($AS$20:$AT$47,BB49)=0,"",IF(1=COUNTIF($AS$20:$AS$47,BB49),IF(VLOOKUP(BB49,$AS$20:$BC$47,5,0)="","",VLOOKUP(BB49,$AS$20:$BC$47,5,0)),IF(VLOOKUP(BB49,$AT$20:$BC$47,8,0)="","",VLOOKUP(BB49,$AT$20:$BC$47,8,0))))</f>
      </c>
      <c r="BB49" s="95">
        <f>AY49+1</f>
        <v>13</v>
      </c>
      <c r="BC49" s="70">
        <f>IF(COUNTIF($AS$20:$AT$47,BB49)=0,"",IF(1=COUNTIF($AS$20:$AS$47,BB49),IF(VLOOKUP(BB49,$AS$20:$BC$47,11,0)="","",VLOOKUP(BB49,$AS$20:$BC$47,11,0)),IF(VLOOKUP(BB49,$AT$20:$BC$47,10,0)="","",VLOOKUP(BB49,$AT$20:$BC$47,10,0))))</f>
      </c>
      <c r="BD49" s="94">
        <f>IF(COUNTIF($AS$20:$AT$47,BE49)=0,"",IF(1=COUNTIF($AS$20:$AS$47,BE49),IF(VLOOKUP(BE49,$AS$20:$BC$47,5,0)="","",VLOOKUP(BE49,$AS$20:$BC$47,5,0)),IF(VLOOKUP(BE49,$AT$20:$BC$47,8,0)="","",VLOOKUP(BE49,$AT$20:$BC$47,8,0))))</f>
      </c>
      <c r="BE49" s="95">
        <f>BB49+1</f>
        <v>14</v>
      </c>
      <c r="BF49" s="70">
        <f>IF(COUNTIF($AS$20:$AT$47,BE49)=0,"",IF(1=COUNTIF($AS$20:$AS$47,BE49),IF(VLOOKUP(BE49,$AS$20:$BC$47,11,0)="","",VLOOKUP(BE49,$AS$20:$BC$47,11,0)),IF(VLOOKUP(BE49,$AT$20:$BC$47,10,0)="","",VLOOKUP(BE49,$AT$20:$BC$47,10,0))))</f>
      </c>
      <c r="BG49" s="94">
        <f>IF(COUNTIF($AS$20:$AT$47,BH49)=0,"",IF(1=COUNTIF($AS$20:$AS$47,BH49),IF(VLOOKUP(BH49,$AS$20:$BC$47,5,0)="","",VLOOKUP(BH49,$AS$20:$BC$47,5,0)),IF(VLOOKUP(BH49,$AT$20:$BC$47,8,0)="","",VLOOKUP(BH49,$AT$20:$BC$47,8,0))))</f>
      </c>
      <c r="BH49" s="95">
        <f>BE49+1</f>
        <v>15</v>
      </c>
      <c r="BI49" s="70">
        <f>IF(COUNTIF($AS$20:$AT$47,BH49)=0,"",IF(1=COUNTIF($AS$20:$AS$47,BH49),IF(VLOOKUP(BH49,$AS$20:$BC$47,11,0)="","",VLOOKUP(BH49,$AS$20:$BC$47,11,0)),IF(VLOOKUP(BH49,$AT$20:$BC$47,10,0)="","",VLOOKUP(BH49,$AT$20:$BC$47,10,0))))</f>
      </c>
      <c r="BJ49" s="94">
        <f>IF(COUNTIF($AS$20:$AT$47,BK49)=0,"",IF(1=COUNTIF($AS$20:$AS$47,BK49),IF(VLOOKUP(BK49,$AS$20:$BC$47,5,0)="","",VLOOKUP(BK49,$AS$20:$BC$47,5,0)),IF(VLOOKUP(BK49,$AT$20:$BC$47,8,0)="","",VLOOKUP(BK49,$AT$20:$BC$47,8,0))))</f>
      </c>
      <c r="BK49" s="95">
        <f>BH49+1</f>
        <v>16</v>
      </c>
      <c r="BL49" s="70">
        <f>IF(COUNTIF($AS$20:$AT$47,BK49)=0,"",IF(1=COUNTIF($AS$20:$AS$47,BK49),IF(VLOOKUP(BK49,$AS$20:$BC$47,11,0)="","",VLOOKUP(BK49,$AS$20:$BC$47,11,0)),IF(VLOOKUP(BK49,$AT$20:$BC$47,10,0)="","",VLOOKUP(BK49,$AT$20:$BC$47,10,0))))</f>
      </c>
      <c r="BM49" s="94">
        <f>IF(COUNTIF($AS$20:$AT$47,BN49)=0,"",IF(1=COUNTIF($AS$20:$AS$47,BN49),IF(VLOOKUP(BN49,$AS$20:$BC$47,5,0)="","",VLOOKUP(BN49,$AS$20:$BC$47,5,0)),IF(VLOOKUP(BN49,$AT$20:$BC$47,8,0)="","",VLOOKUP(BN49,$AT$20:$BC$47,8,0))))</f>
      </c>
      <c r="BN49" s="95">
        <f>BK49+1</f>
        <v>17</v>
      </c>
      <c r="BO49" s="70">
        <f>IF(COUNTIF($AS$20:$AT$47,BN49)=0,"",IF(1=COUNTIF($AS$20:$AS$47,BN49),IF(VLOOKUP(BN49,$AS$20:$BC$47,11,0)="","",VLOOKUP(BN49,$AS$20:$BC$47,11,0)),IF(VLOOKUP(BN49,$AT$20:$BC$47,10,0)="","",VLOOKUP(BN49,$AT$20:$BC$47,10,0))))</f>
      </c>
      <c r="BQ49" s="94"/>
      <c r="BR49" s="95">
        <v>11</v>
      </c>
      <c r="BS49" s="70"/>
      <c r="BT49" s="94">
        <f>IF(COUNTIF($BO$20:$BP$47,BU49)=0,"",IF(1=COUNTIF($BO$20:$BO$47,BU49),IF(VLOOKUP(BU49,$BO$20:$BY$47,5,0)="","",VLOOKUP(BU49,$BO$20:$BY$47,5,0)),IF(VLOOKUP(BU49,$BP$20:$BY$47,8,0)="","",VLOOKUP(BU49,$BP$20:$BY$47,8,0))))</f>
      </c>
      <c r="BU49" s="95">
        <f>BR49+1</f>
        <v>12</v>
      </c>
      <c r="BV49" s="70">
        <f>IF(COUNTIF($BO$20:$BP$47,BU49)=0,"",IF(1=COUNTIF($BO$20:$BO$47,BU49),IF(VLOOKUP(BU49,$BO$20:$BY$47,11,0)="","",VLOOKUP(BU49,$BO$20:$BY$47,11,0)),IF(VLOOKUP(BU49,$BP$20:$BY$47,10,0)="","",VLOOKUP(BU49,$BP$20:$BY$47,10,0))))</f>
      </c>
      <c r="BW49" s="94">
        <f>IF(COUNTIF($BO$20:$BP$47,BX49)=0,"",IF(1=COUNTIF($BO$20:$BO$47,BX49),IF(VLOOKUP(BX49,$BO$20:$BY$47,5,0)="","",VLOOKUP(BX49,$BO$20:$BY$47,5,0)),IF(VLOOKUP(BX49,$BP$20:$BY$47,8,0)="","",VLOOKUP(BX49,$BP$20:$BY$47,8,0))))</f>
      </c>
      <c r="BX49" s="95">
        <f>BU49+1</f>
        <v>13</v>
      </c>
      <c r="BY49" s="70">
        <f>IF(COUNTIF($BO$20:$BP$47,BX49)=0,"",IF(1=COUNTIF($BO$20:$BO$47,BX49),IF(VLOOKUP(BX49,$BO$20:$BY$47,11,0)="","",VLOOKUP(BX49,$BO$20:$BY$47,11,0)),IF(VLOOKUP(BX49,$BP$20:$BY$47,10,0)="","",VLOOKUP(BX49,$BP$20:$BY$47,10,0))))</f>
      </c>
      <c r="BZ49" s="94">
        <f>IF(COUNTIF($BO$20:$BP$47,CA49)=0,"",IF(1=COUNTIF($BO$20:$BO$47,CA49),IF(VLOOKUP(CA49,$BO$20:$BY$47,5,0)="","",VLOOKUP(CA49,$BO$20:$BY$47,5,0)),IF(VLOOKUP(CA49,$BP$20:$BY$47,8,0)="","",VLOOKUP(CA49,$BP$20:$BY$47,8,0))))</f>
      </c>
      <c r="CA49" s="95">
        <f>BX49+1</f>
        <v>14</v>
      </c>
      <c r="CB49" s="70">
        <f>IF(COUNTIF($BO$20:$BP$47,CA49)=0,"",IF(1=COUNTIF($BO$20:$BO$47,CA49),IF(VLOOKUP(CA49,$BO$20:$BY$47,11,0)="","",VLOOKUP(CA49,$BO$20:$BY$47,11,0)),IF(VLOOKUP(CA49,$BP$20:$BY$47,10,0)="","",VLOOKUP(CA49,$BP$20:$BY$47,10,0))))</f>
      </c>
      <c r="CC49" s="94">
        <f>IF(COUNTIF($BO$20:$BP$47,CD49)=0,"",IF(1=COUNTIF($BO$20:$BO$47,CD49),IF(VLOOKUP(CD49,$BO$20:$BY$47,5,0)="","",VLOOKUP(CD49,$BO$20:$BY$47,5,0)),IF(VLOOKUP(CD49,$BP$20:$BY$47,8,0)="","",VLOOKUP(CD49,$BP$20:$BY$47,8,0))))</f>
      </c>
      <c r="CD49" s="95">
        <f>CA49+1</f>
        <v>15</v>
      </c>
      <c r="CE49" s="70">
        <f>IF(COUNTIF($BO$20:$BP$47,CD49)=0,"",IF(1=COUNTIF($BO$20:$BO$47,CD49),IF(VLOOKUP(CD49,$BO$20:$BY$47,11,0)="","",VLOOKUP(CD49,$BO$20:$BY$47,11,0)),IF(VLOOKUP(CD49,$BP$20:$BY$47,10,0)="","",VLOOKUP(CD49,$BP$20:$BY$47,10,0))))</f>
      </c>
      <c r="CF49" s="94">
        <f>IF(COUNTIF($BO$20:$BP$47,CG49)=0,"",IF(1=COUNTIF($BO$20:$BO$47,CG49),IF(VLOOKUP(CG49,$BO$20:$BY$47,5,0)="","",VLOOKUP(CG49,$BO$20:$BY$47,5,0)),IF(VLOOKUP(CG49,$BP$20:$BY$47,8,0)="","",VLOOKUP(CG49,$BP$20:$BY$47,8,0))))</f>
      </c>
      <c r="CG49" s="95">
        <f>CD49+1</f>
        <v>16</v>
      </c>
      <c r="CH49" s="70">
        <f>IF(COUNTIF($BO$20:$BP$47,CG49)=0,"",IF(1=COUNTIF($BO$20:$BO$47,CG49),IF(VLOOKUP(CG49,$BO$20:$BY$47,11,0)="","",VLOOKUP(CG49,$BO$20:$BY$47,11,0)),IF(VLOOKUP(CG49,$BP$20:$BY$47,10,0)="","",VLOOKUP(CG49,$BP$20:$BY$47,10,0))))</f>
      </c>
      <c r="CI49" s="94">
        <f>IF(COUNTIF($BO$20:$BP$47,CJ49)=0,"",IF(1=COUNTIF($BO$20:$BO$47,CJ49),IF(VLOOKUP(CJ49,$BO$20:$BY$47,5,0)="","",VLOOKUP(CJ49,$BO$20:$BY$47,5,0)),IF(VLOOKUP(CJ49,$BP$20:$BY$47,8,0)="","",VLOOKUP(CJ49,$BP$20:$BY$47,8,0))))</f>
      </c>
      <c r="CJ49" s="95">
        <f>CG49+1</f>
        <v>17</v>
      </c>
      <c r="CK49" s="70">
        <f>IF(COUNTIF($BO$20:$BP$47,CJ49)=0,"",IF(1=COUNTIF($BO$20:$BO$47,CJ49),IF(VLOOKUP(CJ49,$BO$20:$BY$47,11,0)="","",VLOOKUP(CJ49,$BO$20:$BY$47,11,0)),IF(VLOOKUP(CJ49,$BP$20:$BY$47,10,0)="","",VLOOKUP(CJ49,$BP$20:$BY$47,10,0))))</f>
      </c>
    </row>
    <row r="50" spans="3:89" ht="12.75" hidden="1">
      <c r="C50" s="74"/>
      <c r="D50" s="26"/>
      <c r="E50" s="76"/>
      <c r="F50" s="74"/>
      <c r="G50" s="26">
        <f>IF(F49="","",IF(F49&gt;C52,"+",IF(F49&lt;C52,"-","+/-")))</f>
      </c>
      <c r="H50" s="76"/>
      <c r="I50" s="74"/>
      <c r="J50" s="26">
        <f>IF(I49="","",IF(I49&gt;C55,"+",IF(I49&lt;C55,"-","+/-")))</f>
      </c>
      <c r="K50" s="76"/>
      <c r="L50" s="74"/>
      <c r="M50" s="26">
        <f>IF(L49="","",IF(L49&gt;C58,"+",IF(L49&lt;C58,"-","+/-")))</f>
      </c>
      <c r="N50" s="76"/>
      <c r="O50" s="74"/>
      <c r="P50" s="26">
        <f>IF(O49="","",IF(O49&gt;C61,"+",IF(O49&lt;C61,"-","+/-")))</f>
      </c>
      <c r="Q50" s="76"/>
      <c r="R50" s="74"/>
      <c r="S50" s="26">
        <f>IF(R49="","",IF(R49&gt;C64,"+",IF(R49&lt;C64,"-","+/-")))</f>
      </c>
      <c r="T50" s="76"/>
      <c r="U50" s="74"/>
      <c r="V50" s="26">
        <f>IF(U49="","",IF(U49&gt;C67,"+",IF(U49&lt;C67,"-","+/-")))</f>
      </c>
      <c r="W50" s="76"/>
      <c r="X50" s="96"/>
      <c r="Y50" s="74"/>
      <c r="Z50" s="26"/>
      <c r="AA50" s="76"/>
      <c r="AB50" s="74"/>
      <c r="AC50" s="26">
        <f>IF(AB49="","",IF(AB49&gt;Y52,"+",IF(AB49&lt;Y52,"-","+/-")))</f>
      </c>
      <c r="AD50" s="76"/>
      <c r="AE50" s="74"/>
      <c r="AF50" s="26">
        <f>IF(AE49="","",IF(AE49&gt;Y55,"+",IF(AE49&lt;Y55,"-","+/-")))</f>
      </c>
      <c r="AG50" s="76"/>
      <c r="AH50" s="74"/>
      <c r="AI50" s="26">
        <f>IF(AH49="","",IF(AH49&gt;Y58,"+",IF(AH49&lt;Y58,"-","+/-")))</f>
      </c>
      <c r="AJ50" s="76"/>
      <c r="AK50" s="74"/>
      <c r="AL50" s="26">
        <f>IF(AK49="","",IF(AK49&gt;Y61,"+",IF(AK49&lt;Y61,"-","+/-")))</f>
      </c>
      <c r="AM50" s="76"/>
      <c r="AN50" s="74"/>
      <c r="AO50" s="26">
        <f>IF(AN49="","",IF(AN49&gt;Y64,"+",IF(AN49&lt;Y64,"-","+/-")))</f>
      </c>
      <c r="AP50" s="76"/>
      <c r="AQ50" s="74"/>
      <c r="AR50" s="26">
        <f>IF(AQ49="","",IF(AQ49&gt;Y67,"+",IF(AQ49&lt;Y67,"-","+/-")))</f>
      </c>
      <c r="AS50" s="76"/>
      <c r="AU50" s="74"/>
      <c r="AV50" s="26"/>
      <c r="AW50" s="76"/>
      <c r="AX50" s="74"/>
      <c r="AY50" s="26">
        <f>IF(AX49="","",IF(AX49&gt;AU52,"+",IF(AX49&lt;AU52,"-","+/-")))</f>
      </c>
      <c r="AZ50" s="76"/>
      <c r="BA50" s="74"/>
      <c r="BB50" s="26">
        <f>IF(BA49="","",IF(BA49&gt;AU55,"+",IF(BA49&lt;AU55,"-","+/-")))</f>
      </c>
      <c r="BC50" s="76"/>
      <c r="BD50" s="74"/>
      <c r="BE50" s="26">
        <f>IF(BD49="","",IF(BD49&gt;AU58,"+",IF(BD49&lt;AU58,"-","+/-")))</f>
      </c>
      <c r="BF50" s="76"/>
      <c r="BG50" s="74"/>
      <c r="BH50" s="26">
        <f>IF(BG49="","",IF(BG49&gt;AU61,"+",IF(BG49&lt;AU61,"-","+/-")))</f>
      </c>
      <c r="BI50" s="76"/>
      <c r="BJ50" s="74"/>
      <c r="BK50" s="26">
        <f>IF(BJ49="","",IF(BJ49&gt;AU64,"+",IF(BJ49&lt;AU64,"-","+/-")))</f>
      </c>
      <c r="BL50" s="76"/>
      <c r="BM50" s="74"/>
      <c r="BN50" s="26">
        <f>IF(BM49="","",IF(BM49&gt;AU67,"+",IF(BM49&lt;AU67,"-","+/-")))</f>
      </c>
      <c r="BO50" s="76"/>
      <c r="BQ50" s="74"/>
      <c r="BR50" s="26"/>
      <c r="BS50" s="76"/>
      <c r="BT50" s="74"/>
      <c r="BU50" s="26">
        <f>IF(BT49="","",IF(BT49&gt;BQ52,"+",IF(BT49&lt;BQ52,"-","+/-")))</f>
      </c>
      <c r="BV50" s="76"/>
      <c r="BW50" s="74"/>
      <c r="BX50" s="26">
        <f>IF(BW49="","",IF(BW49&gt;BQ55,"+",IF(BW49&lt;BQ55,"-","+/-")))</f>
      </c>
      <c r="BY50" s="76"/>
      <c r="BZ50" s="74"/>
      <c r="CA50" s="26">
        <f>IF(BZ49="","",IF(BZ49&gt;BQ58,"+",IF(BZ49&lt;BQ58,"-","+/-")))</f>
      </c>
      <c r="CB50" s="76"/>
      <c r="CC50" s="74"/>
      <c r="CD50" s="26">
        <f>IF(CC49="","",IF(CC49&gt;BQ61,"+",IF(CC49&lt;BQ61,"-","+/-")))</f>
      </c>
      <c r="CE50" s="76"/>
      <c r="CF50" s="74"/>
      <c r="CG50" s="26">
        <f>IF(CF49="","",IF(CF49&gt;BQ64,"+",IF(CF49&lt;BQ64,"-","+/-")))</f>
      </c>
      <c r="CH50" s="76"/>
      <c r="CI50" s="74"/>
      <c r="CJ50" s="26">
        <f>IF(CI49="","",IF(CI49&gt;BQ67,"+",IF(CI49&lt;BQ67,"-","+/-")))</f>
      </c>
      <c r="CK50" s="76"/>
    </row>
    <row r="51" spans="3:89" ht="12.75" hidden="1">
      <c r="C51" s="97"/>
      <c r="D51" s="93"/>
      <c r="E51" s="78"/>
      <c r="F51" s="97">
        <f>IF(H49="","",FIXED(ROUNDDOWN(F49/H49,$H$6),$H$6,TRUE))</f>
      </c>
      <c r="G51" s="93"/>
      <c r="H51" s="78">
        <f>IF(COUNTIF($A$20:$B$47,G49)=0,"",IF(1=COUNTIF($A$20:$A$47,G49),IF(VLOOKUP(G49,$A$20:$K$47,6,0)="","",VLOOKUP(G49,$A$20:$K$47,6,0)),IF(VLOOKUP(G49,$B$20:$K$47,9,0)="","",VLOOKUP(G49,$B$20:$K$47,9,0))))</f>
      </c>
      <c r="I51" s="97">
        <f>IF(K49="","",FIXED(ROUNDDOWN(I49/K49,$H$6),$H$6,TRUE))</f>
      </c>
      <c r="J51" s="93"/>
      <c r="K51" s="78">
        <f>IF(COUNTIF($A$20:$B$47,J49)=0,"",IF(1=COUNTIF($A$20:$A$47,J49),IF(VLOOKUP(J49,$A$20:$K$47,6,0)="","",VLOOKUP(J49,$A$20:$K$47,6,0)),IF(VLOOKUP(J49,$B$20:$K$47,9,0)="","",VLOOKUP(J49,$B$20:$K$47,9,0))))</f>
      </c>
      <c r="L51" s="97">
        <f>IF(N49="","",FIXED(ROUNDDOWN(L49/N49,$H$6),$H$6,TRUE))</f>
      </c>
      <c r="M51" s="93"/>
      <c r="N51" s="78">
        <f>IF(COUNTIF($A$20:$B$47,M49)=0,"",IF(1=COUNTIF($A$20:$A$47,M49),IF(VLOOKUP(M49,$A$20:$K$47,6,0)="","",VLOOKUP(M49,$A$20:$K$47,6,0)),IF(VLOOKUP(M49,$B$20:$K$47,9,0)="","",VLOOKUP(M49,$B$20:$K$47,9,0))))</f>
      </c>
      <c r="O51" s="97">
        <f>IF(Q49="","",FIXED(ROUNDDOWN(O49/Q49,$H$6),$H$6,TRUE))</f>
      </c>
      <c r="P51" s="93"/>
      <c r="Q51" s="78">
        <f>IF(COUNTIF($A$20:$B$47,P49)=0,"",IF(1=COUNTIF($A$20:$A$47,P49),IF(VLOOKUP(P49,$A$20:$K$47,6,0)="","",VLOOKUP(P49,$A$20:$K$47,6,0)),IF(VLOOKUP(P49,$B$20:$K$47,9,0)="","",VLOOKUP(P49,$B$20:$K$47,9,0))))</f>
      </c>
      <c r="R51" s="97">
        <f>IF(T49="","",FIXED(ROUNDDOWN(R49/T49,$H$6),$H$6,TRUE))</f>
      </c>
      <c r="S51" s="93"/>
      <c r="T51" s="78">
        <f>IF(COUNTIF($A$20:$B$47,S49)=0,"",IF(1=COUNTIF($A$20:$A$47,S49),IF(VLOOKUP(S49,$A$20:$K$47,6,0)="","",VLOOKUP(S49,$A$20:$K$47,6,0)),IF(VLOOKUP(S49,$B$20:$K$47,9,0)="","",VLOOKUP(S49,$B$20:$K$47,9,0))))</f>
      </c>
      <c r="U51" s="97">
        <f>IF(W49="","",FIXED(ROUNDDOWN(U49/W49,$H$6),$H$6,TRUE))</f>
      </c>
      <c r="V51" s="93"/>
      <c r="W51" s="78">
        <f>IF(COUNTIF($A$20:$B$47,V49)=0,"",IF(1=COUNTIF($A$20:$A$47,V49),IF(VLOOKUP(V49,$A$20:$K$47,6,0)="","",VLOOKUP(V49,$A$20:$K$47,6,0)),IF(VLOOKUP(V49,$B$20:$K$47,9,0)="","",VLOOKUP(V49,$B$20:$K$47,9,0))))</f>
      </c>
      <c r="X51" s="96"/>
      <c r="Y51" s="97"/>
      <c r="Z51" s="93"/>
      <c r="AA51" s="78"/>
      <c r="AB51" s="97">
        <f>IF(AD49="","",FIXED(ROUNDDOWN(AB49/AD49,$H$6),$H$6,TRUE))</f>
      </c>
      <c r="AC51" s="93"/>
      <c r="AD51" s="78">
        <f>IF(COUNTIF($W$20:$X$47,AC49)=0,"",IF(1=COUNTIF($W$20:$W$47,AC49),IF(VLOOKUP(AC49,$W$20:$AG$47,6,0)="","",VLOOKUP(AC49,$W$20:$AG$47,6,0)),IF(VLOOKUP(AC49,$X$20:$AG$47,9,0)="","",VLOOKUP(AC49,$X$20:$AG$47,9,0))))</f>
      </c>
      <c r="AE51" s="97">
        <f>IF(AG49="","",FIXED(ROUNDDOWN(AE49/AG49,$H$6),$H$6,TRUE))</f>
      </c>
      <c r="AF51" s="93"/>
      <c r="AG51" s="78">
        <f>IF(COUNTIF($W$20:$X$47,AF49)=0,"",IF(1=COUNTIF($W$20:$W$47,AF49),IF(VLOOKUP(AF49,$W$20:$AG$47,6,0)="","",VLOOKUP(AF49,$W$20:$AG$47,6,0)),IF(VLOOKUP(AF49,$X$20:$AG$47,9,0)="","",VLOOKUP(AF49,$X$20:$AG$47,9,0))))</f>
      </c>
      <c r="AH51" s="97">
        <f>IF(AJ49="","",FIXED(ROUNDDOWN(AH49/AJ49,$H$6),$H$6,TRUE))</f>
      </c>
      <c r="AI51" s="93"/>
      <c r="AJ51" s="78">
        <f>IF(COUNTIF($W$20:$X$47,AI49)=0,"",IF(1=COUNTIF($W$20:$W$47,AI49),IF(VLOOKUP(AI49,$W$20:$AG$47,6,0)="","",VLOOKUP(AI49,$W$20:$AG$47,6,0)),IF(VLOOKUP(AI49,$X$20:$AG$47,9,0)="","",VLOOKUP(AI49,$X$20:$AG$47,9,0))))</f>
      </c>
      <c r="AK51" s="97">
        <f>IF(AM49="","",FIXED(ROUNDDOWN(AK49/AM49,$H$6),$H$6,TRUE))</f>
      </c>
      <c r="AL51" s="93"/>
      <c r="AM51" s="78">
        <f>IF(COUNTIF($W$20:$X$47,AL49)=0,"",IF(1=COUNTIF($W$20:$W$47,AL49),IF(VLOOKUP(AL49,$W$20:$AG$47,6,0)="","",VLOOKUP(AL49,$W$20:$AG$47,6,0)),IF(VLOOKUP(AL49,$X$20:$AG$47,9,0)="","",VLOOKUP(AL49,$X$20:$AG$47,9,0))))</f>
      </c>
      <c r="AN51" s="97">
        <f>IF(AP49="","",FIXED(ROUNDDOWN(AN49/AP49,$H$6),$H$6,TRUE))</f>
      </c>
      <c r="AO51" s="93"/>
      <c r="AP51" s="78">
        <f>IF(COUNTIF($W$20:$X$47,AO49)=0,"",IF(1=COUNTIF($W$20:$W$47,AO49),IF(VLOOKUP(AO49,$W$20:$AG$47,6,0)="","",VLOOKUP(AO49,$W$20:$AG$47,6,0)),IF(VLOOKUP(AO49,$X$20:$AG$47,9,0)="","",VLOOKUP(AO49,$X$20:$AG$47,9,0))))</f>
      </c>
      <c r="AQ51" s="97">
        <f>IF(AS49="","",FIXED(ROUNDDOWN(AQ49/AS49,$H$6),$H$6,TRUE))</f>
      </c>
      <c r="AR51" s="93"/>
      <c r="AS51" s="78">
        <f>IF(COUNTIF($W$20:$X$47,AR49)=0,"",IF(1=COUNTIF($W$20:$W$47,AR49),IF(VLOOKUP(AR49,$W$20:$AG$47,6,0)="","",VLOOKUP(AR49,$W$20:$AG$47,6,0)),IF(VLOOKUP(AR49,$X$20:$AG$47,9,0)="","",VLOOKUP(AR49,$X$20:$AG$47,9,0))))</f>
      </c>
      <c r="AU51" s="97"/>
      <c r="AV51" s="93"/>
      <c r="AW51" s="78"/>
      <c r="AX51" s="97">
        <f>IF(AZ49="","",FIXED(ROUNDDOWN(AX49/AZ49,$H$6),$H$6,TRUE))</f>
      </c>
      <c r="AY51" s="93"/>
      <c r="AZ51" s="78">
        <f>IF(COUNTIF($AS$20:$AT$47,AY49)=0,"",IF(1=COUNTIF($AS$20:$AS$47,AY49),IF(VLOOKUP(AY49,$AS$20:$BC$47,6,0)="","",VLOOKUP(AY49,$AS$20:$BC$47,6,0)),IF(VLOOKUP(AY49,$AT$20:$BC$47,9,0)="","",VLOOKUP(AY49,$AT$20:$BC$47,9,0))))</f>
      </c>
      <c r="BA51" s="97">
        <f>IF(BC49="","",FIXED(ROUNDDOWN(BA49/BC49,$H$6),$H$6,TRUE))</f>
      </c>
      <c r="BB51" s="93"/>
      <c r="BC51" s="78">
        <f>IF(COUNTIF($AS$20:$AT$47,BB49)=0,"",IF(1=COUNTIF($AS$20:$AS$47,BB49),IF(VLOOKUP(BB49,$AS$20:$BC$47,6,0)="","",VLOOKUP(BB49,$AS$20:$BC$47,6,0)),IF(VLOOKUP(BB49,$AT$20:$BC$47,9,0)="","",VLOOKUP(BB49,$AT$20:$BC$47,9,0))))</f>
      </c>
      <c r="BD51" s="97">
        <f>IF(BF49="","",FIXED(ROUNDDOWN(BD49/BF49,$H$6),$H$6,TRUE))</f>
      </c>
      <c r="BE51" s="93"/>
      <c r="BF51" s="78">
        <f>IF(COUNTIF($AS$20:$AT$47,BE49)=0,"",IF(1=COUNTIF($AS$20:$AS$47,BE49),IF(VLOOKUP(BE49,$AS$20:$BC$47,6,0)="","",VLOOKUP(BE49,$AS$20:$BC$47,6,0)),IF(VLOOKUP(BE49,$AT$20:$BC$47,9,0)="","",VLOOKUP(BE49,$AT$20:$BC$47,9,0))))</f>
      </c>
      <c r="BG51" s="97">
        <f>IF(BI49="","",FIXED(ROUNDDOWN(BG49/BI49,$H$6),$H$6,TRUE))</f>
      </c>
      <c r="BH51" s="93"/>
      <c r="BI51" s="78">
        <f>IF(COUNTIF($AS$20:$AT$47,BH49)=0,"",IF(1=COUNTIF($AS$20:$AS$47,BH49),IF(VLOOKUP(BH49,$AS$20:$BC$47,6,0)="","",VLOOKUP(BH49,$AS$20:$BC$47,6,0)),IF(VLOOKUP(BH49,$AT$20:$BC$47,9,0)="","",VLOOKUP(BH49,$AT$20:$BC$47,9,0))))</f>
      </c>
      <c r="BJ51" s="97">
        <f>IF(BL49="","",FIXED(ROUNDDOWN(BJ49/BL49,$H$6),$H$6,TRUE))</f>
      </c>
      <c r="BK51" s="93"/>
      <c r="BL51" s="78">
        <f>IF(COUNTIF($AS$20:$AT$47,BK49)=0,"",IF(1=COUNTIF($AS$20:$AS$47,BK49),IF(VLOOKUP(BK49,$AS$20:$BC$47,6,0)="","",VLOOKUP(BK49,$AS$20:$BC$47,6,0)),IF(VLOOKUP(BK49,$AT$20:$BC$47,9,0)="","",VLOOKUP(BK49,$AT$20:$BC$47,9,0))))</f>
      </c>
      <c r="BM51" s="97">
        <f>IF(BO49="","",FIXED(ROUNDDOWN(BM49/BO49,$H$6),$H$6,TRUE))</f>
      </c>
      <c r="BN51" s="93"/>
      <c r="BO51" s="78">
        <f>IF(COUNTIF($AS$20:$AT$47,BN49)=0,"",IF(1=COUNTIF($AS$20:$AS$47,BN49),IF(VLOOKUP(BN49,$AS$20:$BC$47,6,0)="","",VLOOKUP(BN49,$AS$20:$BC$47,6,0)),IF(VLOOKUP(BN49,$AT$20:$BC$47,9,0)="","",VLOOKUP(BN49,$AT$20:$BC$47,9,0))))</f>
      </c>
      <c r="BQ51" s="97"/>
      <c r="BR51" s="93"/>
      <c r="BS51" s="78"/>
      <c r="BT51" s="97">
        <f>IF(BV49="","",FIXED(ROUNDDOWN(BT49/BV49,$H$6),$H$6,TRUE))</f>
      </c>
      <c r="BU51" s="93"/>
      <c r="BV51" s="78">
        <f>IF(COUNTIF($BO$20:$BP$47,BU49)=0,"",IF(1=COUNTIF($BO$20:$BO$47,BU49),IF(VLOOKUP(BU49,$BO$20:$BY$47,6,0)="","",VLOOKUP(BU49,$BO$20:$BY$47,6,0)),IF(VLOOKUP(BU49,$BP$20:$BY$47,9,0)="","",VLOOKUP(BU49,$BP$20:$BY$47,9,0))))</f>
      </c>
      <c r="BW51" s="97">
        <f>IF(BY49="","",FIXED(ROUNDDOWN(BW49/BY49,$H$6),$H$6,TRUE))</f>
      </c>
      <c r="BX51" s="93"/>
      <c r="BY51" s="78">
        <f>IF(COUNTIF($BO$20:$BP$47,BX49)=0,"",IF(1=COUNTIF($BO$20:$BO$47,BX49),IF(VLOOKUP(BX49,$BO$20:$BY$47,6,0)="","",VLOOKUP(BX49,$BO$20:$BY$47,6,0)),IF(VLOOKUP(BX49,$BP$20:$BY$47,9,0)="","",VLOOKUP(BX49,$BP$20:$BY$47,9,0))))</f>
      </c>
      <c r="BZ51" s="97">
        <f>IF(CB49="","",FIXED(ROUNDDOWN(BZ49/CB49,$H$6),$H$6,TRUE))</f>
      </c>
      <c r="CA51" s="93"/>
      <c r="CB51" s="78">
        <f>IF(COUNTIF($BO$20:$BP$47,CA49)=0,"",IF(1=COUNTIF($BO$20:$BO$47,CA49),IF(VLOOKUP(CA49,$BO$20:$BY$47,6,0)="","",VLOOKUP(CA49,$BO$20:$BY$47,6,0)),IF(VLOOKUP(CA49,$BP$20:$BY$47,9,0)="","",VLOOKUP(CA49,$BP$20:$BY$47,9,0))))</f>
      </c>
      <c r="CC51" s="97">
        <f>IF(CE49="","",FIXED(ROUNDDOWN(CC49/CE49,$H$6),$H$6,TRUE))</f>
      </c>
      <c r="CD51" s="93"/>
      <c r="CE51" s="78">
        <f>IF(COUNTIF($BO$20:$BP$47,CD49)=0,"",IF(1=COUNTIF($BO$20:$BO$47,CD49),IF(VLOOKUP(CD49,$BO$20:$BY$47,6,0)="","",VLOOKUP(CD49,$BO$20:$BY$47,6,0)),IF(VLOOKUP(CD49,$BP$20:$BY$47,9,0)="","",VLOOKUP(CD49,$BP$20:$BY$47,9,0))))</f>
      </c>
      <c r="CF51" s="97">
        <f>IF(CH49="","",FIXED(ROUNDDOWN(CF49/CH49,$H$6),$H$6,TRUE))</f>
      </c>
      <c r="CG51" s="93"/>
      <c r="CH51" s="78">
        <f>IF(COUNTIF($BO$20:$BP$47,CG49)=0,"",IF(1=COUNTIF($BO$20:$BO$47,CG49),IF(VLOOKUP(CG49,$BO$20:$BY$47,6,0)="","",VLOOKUP(CG49,$BO$20:$BY$47,6,0)),IF(VLOOKUP(CG49,$BP$20:$BY$47,9,0)="","",VLOOKUP(CG49,$BP$20:$BY$47,9,0))))</f>
      </c>
      <c r="CI51" s="97">
        <f>IF(CK49="","",FIXED(ROUNDDOWN(CI49/CK49,$H$6),$H$6,TRUE))</f>
      </c>
      <c r="CJ51" s="93"/>
      <c r="CK51" s="78">
        <f>IF(COUNTIF($BO$20:$BP$47,CJ49)=0,"",IF(1=COUNTIF($BO$20:$BO$47,CJ49),IF(VLOOKUP(CJ49,$BO$20:$BY$47,6,0)="","",VLOOKUP(CJ49,$BO$20:$BY$47,6,0)),IF(VLOOKUP(CJ49,$BP$20:$BY$47,9,0)="","",VLOOKUP(CJ49,$BP$20:$BY$47,9,0))))</f>
      </c>
    </row>
    <row r="52" spans="3:89" ht="12.75" hidden="1">
      <c r="C52" s="94">
        <f>IF(COUNTIF($A$20:$B$47,D52)=0,"",IF(1=COUNTIF($A$20:$A$47,D52),IF(VLOOKUP(D52,$A$20:$K$47,5,0)="","",VLOOKUP(D52,$A$20:$K$47,5,0)),IF(VLOOKUP(D52,$B$20:$K$47,8,0)="","",VLOOKUP(D52,$B$20:$K$47,8,0))))</f>
      </c>
      <c r="D52" s="95">
        <f>D49+10</f>
        <v>21</v>
      </c>
      <c r="E52" s="70">
        <f>IF(COUNTIF($A$20:$B$47,D52)=0,"",IF(1=COUNTIF($A$20:$A$47,D52),IF(VLOOKUP(D52,$A$20:$K$47,11,0)="","",VLOOKUP(D52,$A$20:$K$47,11,0)),IF(VLOOKUP(D52,$B$20:$K$47,10,0)="","",VLOOKUP(D52,$B$20:$K$47,10,0))))</f>
      </c>
      <c r="F52" s="94">
        <f>IF(COUNTIF($A$20:$B$47,G52)=0,"",IF(1=COUNTIF($A$20:$A$47,G52),IF(VLOOKUP(G52,$A$20:$K$47,5,0)="","",VLOOKUP(G52,$A$20:$K$47,5,0)),IF(VLOOKUP(G52,$B$20:$K$47,8,0)="","",VLOOKUP(G52,$B$20:$K$47,8,0))))</f>
      </c>
      <c r="G52" s="95">
        <f>D52+1</f>
        <v>22</v>
      </c>
      <c r="H52" s="70">
        <f>IF(COUNTIF($A$20:$B$47,G52)=0,"",IF(1=COUNTIF($A$20:$A$47,G52),IF(VLOOKUP(G52,$A$20:$K$47,11,0)="","",VLOOKUP(G52,$A$20:$K$47,11,0)),IF(VLOOKUP(G52,$B$20:$K$47,10,0)="","",VLOOKUP(G52,$B$20:$K$47,10,0))))</f>
      </c>
      <c r="I52" s="94">
        <f>IF(COUNTIF($A$20:$B$47,J52)=0,"",IF(1=COUNTIF($A$20:$A$47,J52),IF(VLOOKUP(J52,$A$20:$K$47,5,0)="","",VLOOKUP(J52,$A$20:$K$47,5,0)),IF(VLOOKUP(J52,$B$20:$K$47,8,0)="","",VLOOKUP(J52,$B$20:$K$47,8,0))))</f>
      </c>
      <c r="J52" s="95">
        <f>G52+1</f>
        <v>23</v>
      </c>
      <c r="K52" s="70">
        <f>IF(COUNTIF($A$20:$B$47,J52)=0,"",IF(1=COUNTIF($A$20:$A$47,J52),IF(VLOOKUP(J52,$A$20:$K$47,11,0)="","",VLOOKUP(J52,$A$20:$K$47,11,0)),IF(VLOOKUP(J52,$B$20:$K$47,10,0)="","",VLOOKUP(J52,$B$20:$K$47,10,0))))</f>
      </c>
      <c r="L52" s="94">
        <f>IF(COUNTIF($A$20:$B$47,M52)=0,"",IF(1=COUNTIF($A$20:$A$47,M52),IF(VLOOKUP(M52,$A$20:$K$47,5,0)="","",VLOOKUP(M52,$A$20:$K$47,5,0)),IF(VLOOKUP(M52,$B$20:$K$47,8,0)="","",VLOOKUP(M52,$B$20:$K$47,8,0))))</f>
      </c>
      <c r="M52" s="95">
        <f>J52+1</f>
        <v>24</v>
      </c>
      <c r="N52" s="70">
        <f>IF(COUNTIF($A$20:$B$47,M52)=0,"",IF(1=COUNTIF($A$20:$A$47,M52),IF(VLOOKUP(M52,$A$20:$K$47,11,0)="","",VLOOKUP(M52,$A$20:$K$47,11,0)),IF(VLOOKUP(M52,$B$20:$K$47,10,0)="","",VLOOKUP(M52,$B$20:$K$47,10,0))))</f>
      </c>
      <c r="O52" s="94">
        <f>IF(COUNTIF($A$20:$B$47,P52)=0,"",IF(1=COUNTIF($A$20:$A$47,P52),IF(VLOOKUP(P52,$A$20:$K$47,5,0)="","",VLOOKUP(P52,$A$20:$K$47,5,0)),IF(VLOOKUP(P52,$B$20:$K$47,8,0)="","",VLOOKUP(P52,$B$20:$K$47,8,0))))</f>
      </c>
      <c r="P52" s="95">
        <f>M52+1</f>
        <v>25</v>
      </c>
      <c r="Q52" s="70">
        <f>IF(COUNTIF($A$20:$B$47,P52)=0,"",IF(1=COUNTIF($A$20:$A$47,P52),IF(VLOOKUP(P52,$A$20:$K$47,11,0)="","",VLOOKUP(P52,$A$20:$K$47,11,0)),IF(VLOOKUP(P52,$B$20:$K$47,10,0)="","",VLOOKUP(P52,$B$20:$K$47,10,0))))</f>
      </c>
      <c r="R52" s="94">
        <f>IF(COUNTIF($A$20:$B$47,S52)=0,"",IF(1=COUNTIF($A$20:$A$47,S52),IF(VLOOKUP(S52,$A$20:$K$47,5,0)="","",VLOOKUP(S52,$A$20:$K$47,5,0)),IF(VLOOKUP(S52,$B$20:$K$47,8,0)="","",VLOOKUP(S52,$B$20:$K$47,8,0))))</f>
      </c>
      <c r="S52" s="95">
        <f>P52+1</f>
        <v>26</v>
      </c>
      <c r="T52" s="70">
        <f>IF(COUNTIF($A$20:$B$47,S52)=0,"",IF(1=COUNTIF($A$20:$A$47,S52),IF(VLOOKUP(S52,$A$20:$K$47,11,0)="","",VLOOKUP(S52,$A$20:$K$47,11,0)),IF(VLOOKUP(S52,$B$20:$K$47,10,0)="","",VLOOKUP(S52,$B$20:$K$47,10,0))))</f>
      </c>
      <c r="U52" s="94">
        <f>IF(COUNTIF($A$20:$B$47,V52)=0,"",IF(1=COUNTIF($A$20:$A$47,V52),IF(VLOOKUP(V52,$A$20:$K$47,5,0)="","",VLOOKUP(V52,$A$20:$K$47,5,0)),IF(VLOOKUP(V52,$B$20:$K$47,8,0)="","",VLOOKUP(V52,$B$20:$K$47,8,0))))</f>
      </c>
      <c r="V52" s="95">
        <f>S52+1</f>
        <v>27</v>
      </c>
      <c r="W52" s="70">
        <f>IF(COUNTIF($A$20:$B$47,V52)=0,"",IF(1=COUNTIF($A$20:$A$47,V52),IF(VLOOKUP(V52,$A$20:$K$47,11,0)="","",VLOOKUP(V52,$A$20:$K$47,11,0)),IF(VLOOKUP(V52,$B$20:$K$47,10,0)="","",VLOOKUP(V52,$B$20:$K$47,10,0))))</f>
      </c>
      <c r="X52" s="96"/>
      <c r="Y52" s="94">
        <f>IF(COUNTIF($W$20:$X$47,Z52)=0,"",IF(1=COUNTIF($W$20:$W$47,Z52),IF(VLOOKUP(Z52,$W$20:$AG$47,5,0)="","",VLOOKUP(Z52,$W$20:$AG$47,5,0)),IF(VLOOKUP(Z52,$X$20:$AG$47,8,0)="","",VLOOKUP(Z52,$X$20:$AG$47,8,0))))</f>
      </c>
      <c r="Z52" s="95">
        <f>Z49+10</f>
        <v>21</v>
      </c>
      <c r="AA52" s="70">
        <f>IF(COUNTIF($W$20:$X$47,Z52)=0,"",IF(1=COUNTIF($W$20:$W$47,Z52),IF(VLOOKUP(Z52,$W$20:$AG$47,11,0)="","",VLOOKUP(Z52,$W$20:$AG$47,11,0)),IF(VLOOKUP(Z52,$X$20:$AG$47,10,0)="","",VLOOKUP(Z52,$X$20:$AG$47,10,0))))</f>
      </c>
      <c r="AB52" s="94">
        <f>IF(COUNTIF($W$20:$X$47,AC52)=0,"",IF(1=COUNTIF($W$20:$W$47,AC52),IF(VLOOKUP(AC52,$W$20:$AG$47,5,0)="","",VLOOKUP(AC52,$W$20:$AG$47,5,0)),IF(VLOOKUP(AC52,$X$20:$AG$47,8,0)="","",VLOOKUP(AC52,$X$20:$AG$47,8,0))))</f>
      </c>
      <c r="AC52" s="95">
        <f>Z52+1</f>
        <v>22</v>
      </c>
      <c r="AD52" s="70">
        <f>IF(COUNTIF($W$20:$X$47,AC52)=0,"",IF(1=COUNTIF($W$20:$W$47,AC52),IF(VLOOKUP(AC52,$W$20:$AG$47,11,0)="","",VLOOKUP(AC52,$W$20:$AG$47,11,0)),IF(VLOOKUP(AC52,$X$20:$AG$47,10,0)="","",VLOOKUP(AC52,$X$20:$AG$47,10,0))))</f>
      </c>
      <c r="AE52" s="94">
        <f>IF(COUNTIF($W$20:$X$47,AF52)=0,"",IF(1=COUNTIF($W$20:$W$47,AF52),IF(VLOOKUP(AF52,$W$20:$AG$47,5,0)="","",VLOOKUP(AF52,$W$20:$AG$47,5,0)),IF(VLOOKUP(AF52,$X$20:$AG$47,8,0)="","",VLOOKUP(AF52,$X$20:$AG$47,8,0))))</f>
      </c>
      <c r="AF52" s="95">
        <f>AC52+1</f>
        <v>23</v>
      </c>
      <c r="AG52" s="70">
        <f>IF(COUNTIF($W$20:$X$47,AF52)=0,"",IF(1=COUNTIF($W$20:$W$47,AF52),IF(VLOOKUP(AF52,$W$20:$AG$47,11,0)="","",VLOOKUP(AF52,$W$20:$AG$47,11,0)),IF(VLOOKUP(AF52,$X$20:$AG$47,10,0)="","",VLOOKUP(AF52,$X$20:$AG$47,10,0))))</f>
      </c>
      <c r="AH52" s="94">
        <f>IF(COUNTIF($W$20:$X$47,AI52)=0,"",IF(1=COUNTIF($W$20:$W$47,AI52),IF(VLOOKUP(AI52,$W$20:$AG$47,5,0)="","",VLOOKUP(AI52,$W$20:$AG$47,5,0)),IF(VLOOKUP(AI52,$X$20:$AG$47,8,0)="","",VLOOKUP(AI52,$X$20:$AG$47,8,0))))</f>
      </c>
      <c r="AI52" s="95">
        <f>AF52+1</f>
        <v>24</v>
      </c>
      <c r="AJ52" s="70">
        <f>IF(COUNTIF($W$20:$X$47,AI52)=0,"",IF(1=COUNTIF($W$20:$W$47,AI52),IF(VLOOKUP(AI52,$W$20:$AG$47,11,0)="","",VLOOKUP(AI52,$W$20:$AG$47,11,0)),IF(VLOOKUP(AI52,$X$20:$AG$47,10,0)="","",VLOOKUP(AI52,$X$20:$AG$47,10,0))))</f>
      </c>
      <c r="AK52" s="94">
        <f>IF(COUNTIF($W$20:$X$47,AL52)=0,"",IF(1=COUNTIF($W$20:$W$47,AL52),IF(VLOOKUP(AL52,$W$20:$AG$47,5,0)="","",VLOOKUP(AL52,$W$20:$AG$47,5,0)),IF(VLOOKUP(AL52,$X$20:$AG$47,8,0)="","",VLOOKUP(AL52,$X$20:$AG$47,8,0))))</f>
      </c>
      <c r="AL52" s="95">
        <f>AI52+1</f>
        <v>25</v>
      </c>
      <c r="AM52" s="70">
        <f>IF(COUNTIF($W$20:$X$47,AL52)=0,"",IF(1=COUNTIF($W$20:$W$47,AL52),IF(VLOOKUP(AL52,$W$20:$AG$47,11,0)="","",VLOOKUP(AL52,$W$20:$AG$47,11,0)),IF(VLOOKUP(AL52,$X$20:$AG$47,10,0)="","",VLOOKUP(AL52,$X$20:$AG$47,10,0))))</f>
      </c>
      <c r="AN52" s="94">
        <f>IF(COUNTIF($W$20:$X$47,AO52)=0,"",IF(1=COUNTIF($W$20:$W$47,AO52),IF(VLOOKUP(AO52,$W$20:$AG$47,5,0)="","",VLOOKUP(AO52,$W$20:$AG$47,5,0)),IF(VLOOKUP(AO52,$X$20:$AG$47,8,0)="","",VLOOKUP(AO52,$X$20:$AG$47,8,0))))</f>
      </c>
      <c r="AO52" s="95">
        <f>AL52+1</f>
        <v>26</v>
      </c>
      <c r="AP52" s="70">
        <f>IF(COUNTIF($W$20:$X$47,AO52)=0,"",IF(1=COUNTIF($W$20:$W$47,AO52),IF(VLOOKUP(AO52,$W$20:$AG$47,11,0)="","",VLOOKUP(AO52,$W$20:$AG$47,11,0)),IF(VLOOKUP(AO52,$X$20:$AG$47,10,0)="","",VLOOKUP(AO52,$X$20:$AG$47,10,0))))</f>
      </c>
      <c r="AQ52" s="94">
        <f>IF(COUNTIF($W$20:$X$47,AR52)=0,"",IF(1=COUNTIF($W$20:$W$47,AR52),IF(VLOOKUP(AR52,$W$20:$AG$47,5,0)="","",VLOOKUP(AR52,$W$20:$AG$47,5,0)),IF(VLOOKUP(AR52,$X$20:$AG$47,8,0)="","",VLOOKUP(AR52,$X$20:$AG$47,8,0))))</f>
      </c>
      <c r="AR52" s="95">
        <f>AO52+1</f>
        <v>27</v>
      </c>
      <c r="AS52" s="70">
        <f>IF(COUNTIF($W$20:$X$47,AR52)=0,"",IF(1=COUNTIF($W$20:$W$47,AR52),IF(VLOOKUP(AR52,$W$20:$AG$47,11,0)="","",VLOOKUP(AR52,$W$20:$AG$47,11,0)),IF(VLOOKUP(AR52,$X$20:$AG$47,10,0)="","",VLOOKUP(AR52,$X$20:$AG$47,10,0))))</f>
      </c>
      <c r="AU52" s="94">
        <f>IF(COUNTIF($AS$20:$AT$47,AV52)=0,"",IF(1=COUNTIF($AS$20:$AS$47,AV52),IF(VLOOKUP(AV52,$AS$20:$BC$47,5,0)="","",VLOOKUP(AV52,$AS$20:$BC$47,5,0)),IF(VLOOKUP(AV52,$AT$20:$BC$47,8,0)="","",VLOOKUP(AV52,$AT$20:$BC$47,8,0))))</f>
      </c>
      <c r="AV52" s="95">
        <f>AV49+10</f>
        <v>21</v>
      </c>
      <c r="AW52" s="70">
        <f>IF(COUNTIF($AS$20:$AT$47,AV52)=0,"",IF(1=COUNTIF($AS$20:$AS$47,AV52),IF(VLOOKUP(AV52,$AS$20:$BC$47,11,0)="","",VLOOKUP(AV52,$AS$20:$BC$47,11,0)),IF(VLOOKUP(AV52,$AT$20:$BC$47,10,0)="","",VLOOKUP(AV52,$AT$20:$BC$47,10,0))))</f>
      </c>
      <c r="AX52" s="94">
        <f>IF(COUNTIF($AS$20:$AT$47,AY52)=0,"",IF(1=COUNTIF($AS$20:$AS$47,AY52),IF(VLOOKUP(AY52,$AS$20:$BC$47,5,0)="","",VLOOKUP(AY52,$AS$20:$BC$47,5,0)),IF(VLOOKUP(AY52,$AT$20:$BC$47,8,0)="","",VLOOKUP(AY52,$AT$20:$BC$47,8,0))))</f>
      </c>
      <c r="AY52" s="95">
        <f>AV52+1</f>
        <v>22</v>
      </c>
      <c r="AZ52" s="70">
        <f>IF(COUNTIF($AS$20:$AT$47,AY52)=0,"",IF(1=COUNTIF($AS$20:$AS$47,AY52),IF(VLOOKUP(AY52,$AS$20:$BC$47,11,0)="","",VLOOKUP(AY52,$AS$20:$BC$47,11,0)),IF(VLOOKUP(AY52,$AT$20:$BC$47,10,0)="","",VLOOKUP(AY52,$AT$20:$BC$47,10,0))))</f>
      </c>
      <c r="BA52" s="94">
        <f>IF(COUNTIF($AS$20:$AT$47,BB52)=0,"",IF(1=COUNTIF($AS$20:$AS$47,BB52),IF(VLOOKUP(BB52,$AS$20:$BC$47,5,0)="","",VLOOKUP(BB52,$AS$20:$BC$47,5,0)),IF(VLOOKUP(BB52,$AT$20:$BC$47,8,0)="","",VLOOKUP(BB52,$AT$20:$BC$47,8,0))))</f>
      </c>
      <c r="BB52" s="95">
        <f>AY52+1</f>
        <v>23</v>
      </c>
      <c r="BC52" s="70">
        <f>IF(COUNTIF($AS$20:$AT$47,BB52)=0,"",IF(1=COUNTIF($AS$20:$AS$47,BB52),IF(VLOOKUP(BB52,$AS$20:$BC$47,11,0)="","",VLOOKUP(BB52,$AS$20:$BC$47,11,0)),IF(VLOOKUP(BB52,$AT$20:$BC$47,10,0)="","",VLOOKUP(BB52,$AT$20:$BC$47,10,0))))</f>
      </c>
      <c r="BD52" s="94">
        <f>IF(COUNTIF($AS$20:$AT$47,BE52)=0,"",IF(1=COUNTIF($AS$20:$AS$47,BE52),IF(VLOOKUP(BE52,$AS$20:$BC$47,5,0)="","",VLOOKUP(BE52,$AS$20:$BC$47,5,0)),IF(VLOOKUP(BE52,$AT$20:$BC$47,8,0)="","",VLOOKUP(BE52,$AT$20:$BC$47,8,0))))</f>
      </c>
      <c r="BE52" s="95">
        <f>BB52+1</f>
        <v>24</v>
      </c>
      <c r="BF52" s="70">
        <f>IF(COUNTIF($AS$20:$AT$47,BE52)=0,"",IF(1=COUNTIF($AS$20:$AS$47,BE52),IF(VLOOKUP(BE52,$AS$20:$BC$47,11,0)="","",VLOOKUP(BE52,$AS$20:$BC$47,11,0)),IF(VLOOKUP(BE52,$AT$20:$BC$47,10,0)="","",VLOOKUP(BE52,$AT$20:$BC$47,10,0))))</f>
      </c>
      <c r="BG52" s="94">
        <f>IF(COUNTIF($AS$20:$AT$47,BH52)=0,"",IF(1=COUNTIF($AS$20:$AS$47,BH52),IF(VLOOKUP(BH52,$AS$20:$BC$47,5,0)="","",VLOOKUP(BH52,$AS$20:$BC$47,5,0)),IF(VLOOKUP(BH52,$AT$20:$BC$47,8,0)="","",VLOOKUP(BH52,$AT$20:$BC$47,8,0))))</f>
      </c>
      <c r="BH52" s="95">
        <f>BE52+1</f>
        <v>25</v>
      </c>
      <c r="BI52" s="70">
        <f>IF(COUNTIF($AS$20:$AT$47,BH52)=0,"",IF(1=COUNTIF($AS$20:$AS$47,BH52),IF(VLOOKUP(BH52,$AS$20:$BC$47,11,0)="","",VLOOKUP(BH52,$AS$20:$BC$47,11,0)),IF(VLOOKUP(BH52,$AT$20:$BC$47,10,0)="","",VLOOKUP(BH52,$AT$20:$BC$47,10,0))))</f>
      </c>
      <c r="BJ52" s="94">
        <f>IF(COUNTIF($AS$20:$AT$47,BK52)=0,"",IF(1=COUNTIF($AS$20:$AS$47,BK52),IF(VLOOKUP(BK52,$AS$20:$BC$47,5,0)="","",VLOOKUP(BK52,$AS$20:$BC$47,5,0)),IF(VLOOKUP(BK52,$AT$20:$BC$47,8,0)="","",VLOOKUP(BK52,$AT$20:$BC$47,8,0))))</f>
      </c>
      <c r="BK52" s="95">
        <f>BH52+1</f>
        <v>26</v>
      </c>
      <c r="BL52" s="70">
        <f>IF(COUNTIF($AS$20:$AT$47,BK52)=0,"",IF(1=COUNTIF($AS$20:$AS$47,BK52),IF(VLOOKUP(BK52,$AS$20:$BC$47,11,0)="","",VLOOKUP(BK52,$AS$20:$BC$47,11,0)),IF(VLOOKUP(BK52,$AT$20:$BC$47,10,0)="","",VLOOKUP(BK52,$AT$20:$BC$47,10,0))))</f>
      </c>
      <c r="BM52" s="94">
        <f>IF(COUNTIF($AS$20:$AT$47,BN52)=0,"",IF(1=COUNTIF($AS$20:$AS$47,BN52),IF(VLOOKUP(BN52,$AS$20:$BC$47,5,0)="","",VLOOKUP(BN52,$AS$20:$BC$47,5,0)),IF(VLOOKUP(BN52,$AT$20:$BC$47,8,0)="","",VLOOKUP(BN52,$AT$20:$BC$47,8,0))))</f>
      </c>
      <c r="BN52" s="95">
        <f>BK52+1</f>
        <v>27</v>
      </c>
      <c r="BO52" s="70">
        <f>IF(COUNTIF($AS$20:$AT$47,BN52)=0,"",IF(1=COUNTIF($AS$20:$AS$47,BN52),IF(VLOOKUP(BN52,$AS$20:$BC$47,11,0)="","",VLOOKUP(BN52,$AS$20:$BC$47,11,0)),IF(VLOOKUP(BN52,$AT$20:$BC$47,10,0)="","",VLOOKUP(BN52,$AT$20:$BC$47,10,0))))</f>
      </c>
      <c r="BQ52" s="94">
        <f>IF(COUNTIF($BO$20:$BP$47,BR52)=0,"",IF(1=COUNTIF($BO$20:$BO$47,BR52),IF(VLOOKUP(BR52,$BO$20:$BY$47,5,0)="","",VLOOKUP(BR52,$BO$20:$BY$47,5,0)),IF(VLOOKUP(BR52,$BP$20:$BY$47,8,0)="","",VLOOKUP(BR52,$BP$20:$BY$47,8,0))))</f>
      </c>
      <c r="BR52" s="95">
        <f>BR49+10</f>
        <v>21</v>
      </c>
      <c r="BS52" s="70">
        <f>IF(COUNTIF($BO$20:$BP$47,BR52)=0,"",IF(1=COUNTIF($BO$20:$BO$47,BR52),IF(VLOOKUP(BR52,$BO$20:$BY$47,11,0)="","",VLOOKUP(BR52,$BO$20:$BY$47,11,0)),IF(VLOOKUP(BR52,$BP$20:$BY$47,10,0)="","",VLOOKUP(BR52,$BP$20:$BY$47,10,0))))</f>
      </c>
      <c r="BT52" s="94">
        <f>IF(COUNTIF($BO$20:$BP$47,BU52)=0,"",IF(1=COUNTIF($BO$20:$BO$47,BU52),IF(VLOOKUP(BU52,$BO$20:$BY$47,5,0)="","",VLOOKUP(BU52,$BO$20:$BY$47,5,0)),IF(VLOOKUP(BU52,$BP$20:$BY$47,8,0)="","",VLOOKUP(BU52,$BP$20:$BY$47,8,0))))</f>
      </c>
      <c r="BU52" s="95">
        <f>BR52+1</f>
        <v>22</v>
      </c>
      <c r="BV52" s="70">
        <f>IF(COUNTIF($BO$20:$BP$47,BU52)=0,"",IF(1=COUNTIF($BO$20:$BO$47,BU52),IF(VLOOKUP(BU52,$BO$20:$BY$47,11,0)="","",VLOOKUP(BU52,$BO$20:$BY$47,11,0)),IF(VLOOKUP(BU52,$BP$20:$BY$47,10,0)="","",VLOOKUP(BU52,$BP$20:$BY$47,10,0))))</f>
      </c>
      <c r="BW52" s="94">
        <f>IF(COUNTIF($BO$20:$BP$47,BX52)=0,"",IF(1=COUNTIF($BO$20:$BO$47,BX52),IF(VLOOKUP(BX52,$BO$20:$BY$47,5,0)="","",VLOOKUP(BX52,$BO$20:$BY$47,5,0)),IF(VLOOKUP(BX52,$BP$20:$BY$47,8,0)="","",VLOOKUP(BX52,$BP$20:$BY$47,8,0))))</f>
      </c>
      <c r="BX52" s="95">
        <f>BU52+1</f>
        <v>23</v>
      </c>
      <c r="BY52" s="70">
        <f>IF(COUNTIF($BO$20:$BP$47,BX52)=0,"",IF(1=COUNTIF($BO$20:$BO$47,BX52),IF(VLOOKUP(BX52,$BO$20:$BY$47,11,0)="","",VLOOKUP(BX52,$BO$20:$BY$47,11,0)),IF(VLOOKUP(BX52,$BP$20:$BY$47,10,0)="","",VLOOKUP(BX52,$BP$20:$BY$47,10,0))))</f>
      </c>
      <c r="BZ52" s="94">
        <f>IF(COUNTIF($BO$20:$BP$47,CA52)=0,"",IF(1=COUNTIF($BO$20:$BO$47,CA52),IF(VLOOKUP(CA52,$BO$20:$BY$47,5,0)="","",VLOOKUP(CA52,$BO$20:$BY$47,5,0)),IF(VLOOKUP(CA52,$BP$20:$BY$47,8,0)="","",VLOOKUP(CA52,$BP$20:$BY$47,8,0))))</f>
      </c>
      <c r="CA52" s="95">
        <f>BX52+1</f>
        <v>24</v>
      </c>
      <c r="CB52" s="70">
        <f>IF(COUNTIF($BO$20:$BP$47,CA52)=0,"",IF(1=COUNTIF($BO$20:$BO$47,CA52),IF(VLOOKUP(CA52,$BO$20:$BY$47,11,0)="","",VLOOKUP(CA52,$BO$20:$BY$47,11,0)),IF(VLOOKUP(CA52,$BP$20:$BY$47,10,0)="","",VLOOKUP(CA52,$BP$20:$BY$47,10,0))))</f>
      </c>
      <c r="CC52" s="94">
        <f>IF(COUNTIF($BO$20:$BP$47,CD52)=0,"",IF(1=COUNTIF($BO$20:$BO$47,CD52),IF(VLOOKUP(CD52,$BO$20:$BY$47,5,0)="","",VLOOKUP(CD52,$BO$20:$BY$47,5,0)),IF(VLOOKUP(CD52,$BP$20:$BY$47,8,0)="","",VLOOKUP(CD52,$BP$20:$BY$47,8,0))))</f>
      </c>
      <c r="CD52" s="95">
        <f>CA52+1</f>
        <v>25</v>
      </c>
      <c r="CE52" s="70">
        <f>IF(COUNTIF($BO$20:$BP$47,CD52)=0,"",IF(1=COUNTIF($BO$20:$BO$47,CD52),IF(VLOOKUP(CD52,$BO$20:$BY$47,11,0)="","",VLOOKUP(CD52,$BO$20:$BY$47,11,0)),IF(VLOOKUP(CD52,$BP$20:$BY$47,10,0)="","",VLOOKUP(CD52,$BP$20:$BY$47,10,0))))</f>
      </c>
      <c r="CF52" s="94">
        <f>IF(COUNTIF($BO$20:$BP$47,CG52)=0,"",IF(1=COUNTIF($BO$20:$BO$47,CG52),IF(VLOOKUP(CG52,$BO$20:$BY$47,5,0)="","",VLOOKUP(CG52,$BO$20:$BY$47,5,0)),IF(VLOOKUP(CG52,$BP$20:$BY$47,8,0)="","",VLOOKUP(CG52,$BP$20:$BY$47,8,0))))</f>
      </c>
      <c r="CG52" s="95">
        <f>CD52+1</f>
        <v>26</v>
      </c>
      <c r="CH52" s="70">
        <f>IF(COUNTIF($BO$20:$BP$47,CG52)=0,"",IF(1=COUNTIF($BO$20:$BO$47,CG52),IF(VLOOKUP(CG52,$BO$20:$BY$47,11,0)="","",VLOOKUP(CG52,$BO$20:$BY$47,11,0)),IF(VLOOKUP(CG52,$BP$20:$BY$47,10,0)="","",VLOOKUP(CG52,$BP$20:$BY$47,10,0))))</f>
      </c>
      <c r="CI52" s="94">
        <f>IF(COUNTIF($BO$20:$BP$47,CJ52)=0,"",IF(1=COUNTIF($BO$20:$BO$47,CJ52),IF(VLOOKUP(CJ52,$BO$20:$BY$47,5,0)="","",VLOOKUP(CJ52,$BO$20:$BY$47,5,0)),IF(VLOOKUP(CJ52,$BP$20:$BY$47,8,0)="","",VLOOKUP(CJ52,$BP$20:$BY$47,8,0))))</f>
      </c>
      <c r="CJ52" s="95">
        <f>CG52+1</f>
        <v>27</v>
      </c>
      <c r="CK52" s="70">
        <f>IF(COUNTIF($BO$20:$BP$47,CJ52)=0,"",IF(1=COUNTIF($BO$20:$BO$47,CJ52),IF(VLOOKUP(CJ52,$BO$20:$BY$47,11,0)="","",VLOOKUP(CJ52,$BO$20:$BY$47,11,0)),IF(VLOOKUP(CJ52,$BP$20:$BY$47,10,0)="","",VLOOKUP(CJ52,$BP$20:$BY$47,10,0))))</f>
      </c>
    </row>
    <row r="53" spans="3:89" ht="12.75" hidden="1">
      <c r="C53" s="74"/>
      <c r="D53" s="26">
        <f>IF(C52="","",IF(C52&gt;F49,"+",IF(C52&lt;F49,"-","+/-")))</f>
      </c>
      <c r="E53" s="76"/>
      <c r="F53" s="74"/>
      <c r="G53" s="26"/>
      <c r="H53" s="76"/>
      <c r="I53" s="74"/>
      <c r="J53" s="26">
        <f>IF(I52="","",IF(I52&gt;F55,"+",IF(I52&lt;F55,"-","+/-")))</f>
      </c>
      <c r="K53" s="76"/>
      <c r="L53" s="74"/>
      <c r="M53" s="26">
        <f>IF(L52="","",IF(L52&gt;F58,"+",IF(L52&lt;F58,"-","+/-")))</f>
      </c>
      <c r="N53" s="76"/>
      <c r="O53" s="74"/>
      <c r="P53" s="26">
        <f>IF(O52="","",IF(O52&gt;F61,"+",IF(O52&lt;F61,"-","+/-")))</f>
      </c>
      <c r="Q53" s="76"/>
      <c r="R53" s="74"/>
      <c r="S53" s="26">
        <f>IF(R52="","",IF(R52&gt;F64,"+",IF(R52&lt;F64,"-","+/-")))</f>
      </c>
      <c r="T53" s="76"/>
      <c r="U53" s="74"/>
      <c r="V53" s="26">
        <f>IF(U52="","",IF(U52&gt;F67,"+",IF(U52&lt;F67,"-","+/-")))</f>
      </c>
      <c r="W53" s="76"/>
      <c r="X53" s="96"/>
      <c r="Y53" s="74"/>
      <c r="Z53" s="26">
        <f>IF(Y52="","",IF(Y52&gt;AB49,"+",IF(Y52&lt;AB49,"-","+/-")))</f>
      </c>
      <c r="AA53" s="76"/>
      <c r="AB53" s="74"/>
      <c r="AC53" s="26"/>
      <c r="AD53" s="76"/>
      <c r="AE53" s="74"/>
      <c r="AF53" s="26">
        <f>IF(AE52="","",IF(AE52&gt;AB55,"+",IF(AE52&lt;AB55,"-","+/-")))</f>
      </c>
      <c r="AG53" s="76"/>
      <c r="AH53" s="74"/>
      <c r="AI53" s="26">
        <f>IF(AH52="","",IF(AH52&gt;AB58,"+",IF(AH52&lt;AB58,"-","+/-")))</f>
      </c>
      <c r="AJ53" s="76"/>
      <c r="AK53" s="74"/>
      <c r="AL53" s="26">
        <f>IF(AK52="","",IF(AK52&gt;AB61,"+",IF(AK52&lt;AB61,"-","+/-")))</f>
      </c>
      <c r="AM53" s="76"/>
      <c r="AN53" s="74"/>
      <c r="AO53" s="26">
        <f>IF(AN52="","",IF(AN52&gt;AB64,"+",IF(AN52&lt;AB64,"-","+/-")))</f>
      </c>
      <c r="AP53" s="76"/>
      <c r="AQ53" s="74"/>
      <c r="AR53" s="26">
        <f>IF(AQ52="","",IF(AQ52&gt;AB67,"+",IF(AQ52&lt;AB67,"-","+/-")))</f>
      </c>
      <c r="AS53" s="76"/>
      <c r="AU53" s="74"/>
      <c r="AV53" s="26">
        <f>IF(AU52="","",IF(AU52&gt;AX49,"+",IF(AU52&lt;AX49,"-","+/-")))</f>
      </c>
      <c r="AW53" s="76"/>
      <c r="AX53" s="74"/>
      <c r="AY53" s="26"/>
      <c r="AZ53" s="76"/>
      <c r="BA53" s="74"/>
      <c r="BB53" s="26">
        <f>IF(BA52="","",IF(BA52&gt;AX55,"+",IF(BA52&lt;AX55,"-","+/-")))</f>
      </c>
      <c r="BC53" s="76"/>
      <c r="BD53" s="74"/>
      <c r="BE53" s="26">
        <f>IF(BD52="","",IF(BD52&gt;AX58,"+",IF(BD52&lt;AX58,"-","+/-")))</f>
      </c>
      <c r="BF53" s="76"/>
      <c r="BG53" s="74"/>
      <c r="BH53" s="26">
        <f>IF(BG52="","",IF(BG52&gt;AX61,"+",IF(BG52&lt;AX61,"-","+/-")))</f>
      </c>
      <c r="BI53" s="76"/>
      <c r="BJ53" s="74"/>
      <c r="BK53" s="26">
        <f>IF(BJ52="","",IF(BJ52&gt;AX64,"+",IF(BJ52&lt;AX64,"-","+/-")))</f>
      </c>
      <c r="BL53" s="76"/>
      <c r="BM53" s="74"/>
      <c r="BN53" s="26">
        <f>IF(BM52="","",IF(BM52&gt;AX67,"+",IF(BM52&lt;AX67,"-","+/-")))</f>
      </c>
      <c r="BO53" s="76"/>
      <c r="BQ53" s="74"/>
      <c r="BR53" s="26">
        <f>IF(BQ52="","",IF(BQ52&gt;BT49,"+",IF(BQ52&lt;BT49,"-","+/-")))</f>
      </c>
      <c r="BS53" s="76"/>
      <c r="BT53" s="74"/>
      <c r="BU53" s="26"/>
      <c r="BV53" s="76"/>
      <c r="BW53" s="74"/>
      <c r="BX53" s="26">
        <f>IF(BW52="","",IF(BW52&gt;BT55,"+",IF(BW52&lt;BT55,"-","+/-")))</f>
      </c>
      <c r="BY53" s="76"/>
      <c r="BZ53" s="74"/>
      <c r="CA53" s="26">
        <f>IF(BZ52="","",IF(BZ52&gt;BT58,"+",IF(BZ52&lt;BT58,"-","+/-")))</f>
      </c>
      <c r="CB53" s="76"/>
      <c r="CC53" s="74"/>
      <c r="CD53" s="26">
        <f>IF(CC52="","",IF(CC52&gt;BT61,"+",IF(CC52&lt;BT61,"-","+/-")))</f>
      </c>
      <c r="CE53" s="76"/>
      <c r="CF53" s="74"/>
      <c r="CG53" s="26">
        <f>IF(CF52="","",IF(CF52&gt;BT64,"+",IF(CF52&lt;BT64,"-","+/-")))</f>
      </c>
      <c r="CH53" s="76"/>
      <c r="CI53" s="74"/>
      <c r="CJ53" s="26">
        <f>IF(CI52="","",IF(CI52&gt;BT67,"+",IF(CI52&lt;BT67,"-","+/-")))</f>
      </c>
      <c r="CK53" s="76"/>
    </row>
    <row r="54" spans="3:89" ht="12.75" hidden="1">
      <c r="C54" s="97">
        <f>IF(E52="","",FIXED(ROUNDDOWN(C52/E52,$H$6),$H$6,TRUE))</f>
      </c>
      <c r="D54" s="93"/>
      <c r="E54" s="78">
        <f>IF(COUNTIF($A$20:$B$47,D52)=0,"",IF(1=COUNTIF($A$20:$A$47,D52),IF(VLOOKUP(D52,$A$20:$K$47,6,0)="","",VLOOKUP(D52,$A$20:$K$47,6,0)),IF(VLOOKUP(D52,$B$20:$K$47,9,0)="","",VLOOKUP(D52,$B$20:$K$47,9,0))))</f>
      </c>
      <c r="F54" s="97">
        <f>IF(H52="","",FIXED(ROUNDDOWN(F52/H52,$H$6),$H$6,TRUE))</f>
      </c>
      <c r="G54" s="93"/>
      <c r="H54" s="78">
        <f>IF(COUNTIF($A$20:$B$47,G52)=0,"",IF(1=COUNTIF($A$20:$A$47,G52),IF(VLOOKUP(G52,$A$20:$K$47,6,0)="","",VLOOKUP(G52,$A$20:$K$47,6,0)),IF(VLOOKUP(G52,$B$20:$K$47,9,0)="","",VLOOKUP(G52,$B$20:$K$47,9,0))))</f>
      </c>
      <c r="I54" s="97">
        <f>IF(K52="","",FIXED(ROUNDDOWN(I52/K52,$H$6),$H$6,TRUE))</f>
      </c>
      <c r="J54" s="93"/>
      <c r="K54" s="78">
        <f>IF(COUNTIF($A$20:$B$47,J52)=0,"",IF(1=COUNTIF($A$20:$A$47,J52),IF(VLOOKUP(J52,$A$20:$K$47,6,0)="","",VLOOKUP(J52,$A$20:$K$47,6,0)),IF(VLOOKUP(J52,$B$20:$K$47,9,0)="","",VLOOKUP(J52,$B$20:$K$47,9,0))))</f>
      </c>
      <c r="L54" s="97">
        <f>IF(N52="","",FIXED(ROUNDDOWN(L52/N52,$H$6),$H$6,TRUE))</f>
      </c>
      <c r="M54" s="93"/>
      <c r="N54" s="78">
        <f>IF(COUNTIF($A$20:$B$47,M52)=0,"",IF(1=COUNTIF($A$20:$A$47,M52),IF(VLOOKUP(M52,$A$20:$K$47,6,0)="","",VLOOKUP(M52,$A$20:$K$47,6,0)),IF(VLOOKUP(M52,$B$20:$K$47,9,0)="","",VLOOKUP(M52,$B$20:$K$47,9,0))))</f>
      </c>
      <c r="O54" s="97">
        <f>IF(Q52="","",FIXED(ROUNDDOWN(O52/Q52,$H$6),$H$6,TRUE))</f>
      </c>
      <c r="P54" s="93"/>
      <c r="Q54" s="78">
        <f>IF(COUNTIF($A$20:$B$47,P52)=0,"",IF(1=COUNTIF($A$20:$A$47,P52),IF(VLOOKUP(P52,$A$20:$K$47,6,0)="","",VLOOKUP(P52,$A$20:$K$47,6,0)),IF(VLOOKUP(P52,$B$20:$K$47,9,0)="","",VLOOKUP(P52,$B$20:$K$47,9,0))))</f>
      </c>
      <c r="R54" s="97">
        <f>IF(T52="","",FIXED(ROUNDDOWN(R52/T52,$H$6),$H$6,TRUE))</f>
      </c>
      <c r="S54" s="93"/>
      <c r="T54" s="78">
        <f>IF(COUNTIF($A$20:$B$47,S52)=0,"",IF(1=COUNTIF($A$20:$A$47,S52),IF(VLOOKUP(S52,$A$20:$K$47,6,0)="","",VLOOKUP(S52,$A$20:$K$47,6,0)),IF(VLOOKUP(S52,$B$20:$K$47,9,0)="","",VLOOKUP(S52,$B$20:$K$47,9,0))))</f>
      </c>
      <c r="U54" s="97">
        <f>IF(W52="","",FIXED(ROUNDDOWN(U52/W52,$H$6),$H$6,TRUE))</f>
      </c>
      <c r="V54" s="93"/>
      <c r="W54" s="78">
        <f>IF(COUNTIF($A$20:$B$47,V52)=0,"",IF(1=COUNTIF($A$20:$A$47,V52),IF(VLOOKUP(V52,$A$20:$K$47,6,0)="","",VLOOKUP(V52,$A$20:$K$47,6,0)),IF(VLOOKUP(V52,$B$20:$K$47,9,0)="","",VLOOKUP(V52,$B$20:$K$47,9,0))))</f>
      </c>
      <c r="X54" s="96"/>
      <c r="Y54" s="97">
        <f>IF(AA52="","",FIXED(ROUNDDOWN(Y52/AA52,$H$6),$H$6,TRUE))</f>
      </c>
      <c r="Z54" s="93"/>
      <c r="AA54" s="78">
        <f>IF(COUNTIF($W$20:$X$47,Z52)=0,"",IF(1=COUNTIF($W$20:$W$47,Z52),IF(VLOOKUP(Z52,$W$20:$AG$47,6,0)="","",VLOOKUP(Z52,$W$20:$AG$47,6,0)),IF(VLOOKUP(Z52,$X$20:$AG$47,9,0)="","",VLOOKUP(Z52,$X$20:$AG$47,9,0))))</f>
      </c>
      <c r="AB54" s="97">
        <f>IF(AD52="","",FIXED(ROUNDDOWN(AB52/AD52,$H$6),$H$6,TRUE))</f>
      </c>
      <c r="AC54" s="93"/>
      <c r="AD54" s="78">
        <f>IF(COUNTIF($W$20:$X$47,AC52)=0,"",IF(1=COUNTIF($W$20:$W$47,AC52),IF(VLOOKUP(AC52,$W$20:$AG$47,6,0)="","",VLOOKUP(AC52,$W$20:$AG$47,6,0)),IF(VLOOKUP(AC52,$X$20:$AG$47,9,0)="","",VLOOKUP(AC52,$X$20:$AG$47,9,0))))</f>
      </c>
      <c r="AE54" s="97">
        <f>IF(AG52="","",FIXED(ROUNDDOWN(AE52/AG52,$H$6),$H$6,TRUE))</f>
      </c>
      <c r="AF54" s="93"/>
      <c r="AG54" s="78">
        <f>IF(COUNTIF($W$20:$X$47,AF52)=0,"",IF(1=COUNTIF($W$20:$W$47,AF52),IF(VLOOKUP(AF52,$W$20:$AG$47,6,0)="","",VLOOKUP(AF52,$W$20:$AG$47,6,0)),IF(VLOOKUP(AF52,$X$20:$AG$47,9,0)="","",VLOOKUP(AF52,$X$20:$AG$47,9,0))))</f>
      </c>
      <c r="AH54" s="97">
        <f>IF(AJ52="","",FIXED(ROUNDDOWN(AH52/AJ52,$H$6),$H$6,TRUE))</f>
      </c>
      <c r="AI54" s="93"/>
      <c r="AJ54" s="78">
        <f>IF(COUNTIF($W$20:$X$47,AI52)=0,"",IF(1=COUNTIF($W$20:$W$47,AI52),IF(VLOOKUP(AI52,$W$20:$AG$47,6,0)="","",VLOOKUP(AI52,$W$20:$AG$47,6,0)),IF(VLOOKUP(AI52,$X$20:$AG$47,9,0)="","",VLOOKUP(AI52,$X$20:$AG$47,9,0))))</f>
      </c>
      <c r="AK54" s="97">
        <f>IF(AM52="","",FIXED(ROUNDDOWN(AK52/AM52,$H$6),$H$6,TRUE))</f>
      </c>
      <c r="AL54" s="93"/>
      <c r="AM54" s="78">
        <f>IF(COUNTIF($W$20:$X$47,AL52)=0,"",IF(1=COUNTIF($W$20:$W$47,AL52),IF(VLOOKUP(AL52,$W$20:$AG$47,6,0)="","",VLOOKUP(AL52,$W$20:$AG$47,6,0)),IF(VLOOKUP(AL52,$X$20:$AG$47,9,0)="","",VLOOKUP(AL52,$X$20:$AG$47,9,0))))</f>
      </c>
      <c r="AN54" s="97">
        <f>IF(AP52="","",FIXED(ROUNDDOWN(AN52/AP52,$H$6),$H$6,TRUE))</f>
      </c>
      <c r="AO54" s="93"/>
      <c r="AP54" s="78">
        <f>IF(COUNTIF($W$20:$X$47,AO52)=0,"",IF(1=COUNTIF($W$20:$W$47,AO52),IF(VLOOKUP(AO52,$W$20:$AG$47,6,0)="","",VLOOKUP(AO52,$W$20:$AG$47,6,0)),IF(VLOOKUP(AO52,$X$20:$AG$47,9,0)="","",VLOOKUP(AO52,$X$20:$AG$47,9,0))))</f>
      </c>
      <c r="AQ54" s="97">
        <f>IF(AS52="","",FIXED(ROUNDDOWN(AQ52/AS52,$H$6),$H$6,TRUE))</f>
      </c>
      <c r="AR54" s="93"/>
      <c r="AS54" s="78">
        <f>IF(COUNTIF($W$20:$X$47,AR52)=0,"",IF(1=COUNTIF($W$20:$W$47,AR52),IF(VLOOKUP(AR52,$W$20:$AG$47,6,0)="","",VLOOKUP(AR52,$W$20:$AG$47,6,0)),IF(VLOOKUP(AR52,$X$20:$AG$47,9,0)="","",VLOOKUP(AR52,$X$20:$AG$47,9,0))))</f>
      </c>
      <c r="AU54" s="97">
        <f>IF(AW52="","",FIXED(ROUNDDOWN(AU52/AW52,$H$6),$H$6,TRUE))</f>
      </c>
      <c r="AV54" s="93"/>
      <c r="AW54" s="78">
        <f>IF(COUNTIF($AS$20:$AT$47,AV52)=0,"",IF(1=COUNTIF($AS$20:$AS$47,AV52),IF(VLOOKUP(AV52,$AS$20:$BC$47,6,0)="","",VLOOKUP(AV52,$AS$20:$BC$47,6,0)),IF(VLOOKUP(AV52,$AT$20:$BC$47,9,0)="","",VLOOKUP(AV52,$AT$20:$BC$47,9,0))))</f>
      </c>
      <c r="AX54" s="97">
        <f>IF(AZ52="","",FIXED(ROUNDDOWN(AX52/AZ52,$H$6),$H$6,TRUE))</f>
      </c>
      <c r="AY54" s="93"/>
      <c r="AZ54" s="78">
        <f>IF(COUNTIF($AS$20:$AT$47,AY52)=0,"",IF(1=COUNTIF($AS$20:$AS$47,AY52),IF(VLOOKUP(AY52,$AS$20:$BC$47,6,0)="","",VLOOKUP(AY52,$AS$20:$BC$47,6,0)),IF(VLOOKUP(AY52,$AT$20:$BC$47,9,0)="","",VLOOKUP(AY52,$AT$20:$BC$47,9,0))))</f>
      </c>
      <c r="BA54" s="97">
        <f>IF(BC52="","",FIXED(ROUNDDOWN(BA52/BC52,$H$6),$H$6,TRUE))</f>
      </c>
      <c r="BB54" s="93"/>
      <c r="BC54" s="78">
        <f>IF(COUNTIF($AS$20:$AT$47,BB52)=0,"",IF(1=COUNTIF($AS$20:$AS$47,BB52),IF(VLOOKUP(BB52,$AS$20:$BC$47,6,0)="","",VLOOKUP(BB52,$AS$20:$BC$47,6,0)),IF(VLOOKUP(BB52,$AT$20:$BC$47,9,0)="","",VLOOKUP(BB52,$AT$20:$BC$47,9,0))))</f>
      </c>
      <c r="BD54" s="97">
        <f>IF(BF52="","",FIXED(ROUNDDOWN(BD52/BF52,$H$6),$H$6,TRUE))</f>
      </c>
      <c r="BE54" s="93"/>
      <c r="BF54" s="78">
        <f>IF(COUNTIF($AS$20:$AT$47,BE52)=0,"",IF(1=COUNTIF($AS$20:$AS$47,BE52),IF(VLOOKUP(BE52,$AS$20:$BC$47,6,0)="","",VLOOKUP(BE52,$AS$20:$BC$47,6,0)),IF(VLOOKUP(BE52,$AT$20:$BC$47,9,0)="","",VLOOKUP(BE52,$AT$20:$BC$47,9,0))))</f>
      </c>
      <c r="BG54" s="97">
        <f>IF(BI52="","",FIXED(ROUNDDOWN(BG52/BI52,$H$6),$H$6,TRUE))</f>
      </c>
      <c r="BH54" s="93"/>
      <c r="BI54" s="78">
        <f>IF(COUNTIF($AS$20:$AT$47,BH52)=0,"",IF(1=COUNTIF($AS$20:$AS$47,BH52),IF(VLOOKUP(BH52,$AS$20:$BC$47,6,0)="","",VLOOKUP(BH52,$AS$20:$BC$47,6,0)),IF(VLOOKUP(BH52,$AT$20:$BC$47,9,0)="","",VLOOKUP(BH52,$AT$20:$BC$47,9,0))))</f>
      </c>
      <c r="BJ54" s="97">
        <f>IF(BL52="","",FIXED(ROUNDDOWN(BJ52/BL52,$H$6),$H$6,TRUE))</f>
      </c>
      <c r="BK54" s="93"/>
      <c r="BL54" s="78">
        <f>IF(COUNTIF($AS$20:$AT$47,BK52)=0,"",IF(1=COUNTIF($AS$20:$AS$47,BK52),IF(VLOOKUP(BK52,$AS$20:$BC$47,6,0)="","",VLOOKUP(BK52,$AS$20:$BC$47,6,0)),IF(VLOOKUP(BK52,$AT$20:$BC$47,9,0)="","",VLOOKUP(BK52,$AT$20:$BC$47,9,0))))</f>
      </c>
      <c r="BM54" s="97">
        <f>IF(BO52="","",FIXED(ROUNDDOWN(BM52/BO52,$H$6),$H$6,TRUE))</f>
      </c>
      <c r="BN54" s="93"/>
      <c r="BO54" s="78">
        <f>IF(COUNTIF($AS$20:$AT$47,BN52)=0,"",IF(1=COUNTIF($AS$20:$AS$47,BN52),IF(VLOOKUP(BN52,$AS$20:$BC$47,6,0)="","",VLOOKUP(BN52,$AS$20:$BC$47,6,0)),IF(VLOOKUP(BN52,$AT$20:$BC$47,9,0)="","",VLOOKUP(BN52,$AT$20:$BC$47,9,0))))</f>
      </c>
      <c r="BQ54" s="97">
        <f>IF(BS52="","",FIXED(ROUNDDOWN(BQ52/BS52,$H$6),$H$6,TRUE))</f>
      </c>
      <c r="BR54" s="93"/>
      <c r="BS54" s="78">
        <f>IF(COUNTIF($BO$20:$BP$47,BR52)=0,"",IF(1=COUNTIF($BO$20:$BO$47,BR52),IF(VLOOKUP(BR52,$BO$20:$BY$47,6,0)="","",VLOOKUP(BR52,$BO$20:$BY$47,6,0)),IF(VLOOKUP(BR52,$BP$20:$BY$47,9,0)="","",VLOOKUP(BR52,$BP$20:$BY$47,9,0))))</f>
      </c>
      <c r="BT54" s="97">
        <f>IF(BV52="","",FIXED(ROUNDDOWN(BT52/BV52,$H$6),$H$6,TRUE))</f>
      </c>
      <c r="BU54" s="93"/>
      <c r="BV54" s="78">
        <f>IF(COUNTIF($BO$20:$BP$47,BU52)=0,"",IF(1=COUNTIF($BO$20:$BO$47,BU52),IF(VLOOKUP(BU52,$BO$20:$BY$47,6,0)="","",VLOOKUP(BU52,$BO$20:$BY$47,6,0)),IF(VLOOKUP(BU52,$BP$20:$BY$47,9,0)="","",VLOOKUP(BU52,$BP$20:$BY$47,9,0))))</f>
      </c>
      <c r="BW54" s="97">
        <f>IF(BY52="","",FIXED(ROUNDDOWN(BW52/BY52,$H$6),$H$6,TRUE))</f>
      </c>
      <c r="BX54" s="93"/>
      <c r="BY54" s="78">
        <f>IF(COUNTIF($BO$20:$BP$47,BX52)=0,"",IF(1=COUNTIF($BO$20:$BO$47,BX52),IF(VLOOKUP(BX52,$BO$20:$BY$47,6,0)="","",VLOOKUP(BX52,$BO$20:$BY$47,6,0)),IF(VLOOKUP(BX52,$BP$20:$BY$47,9,0)="","",VLOOKUP(BX52,$BP$20:$BY$47,9,0))))</f>
      </c>
      <c r="BZ54" s="97">
        <f>IF(CB52="","",FIXED(ROUNDDOWN(BZ52/CB52,$H$6),$H$6,TRUE))</f>
      </c>
      <c r="CA54" s="93"/>
      <c r="CB54" s="78">
        <f>IF(COUNTIF($BO$20:$BP$47,CA52)=0,"",IF(1=COUNTIF($BO$20:$BO$47,CA52),IF(VLOOKUP(CA52,$BO$20:$BY$47,6,0)="","",VLOOKUP(CA52,$BO$20:$BY$47,6,0)),IF(VLOOKUP(CA52,$BP$20:$BY$47,9,0)="","",VLOOKUP(CA52,$BP$20:$BY$47,9,0))))</f>
      </c>
      <c r="CC54" s="97">
        <f>IF(CE52="","",FIXED(ROUNDDOWN(CC52/CE52,$H$6),$H$6,TRUE))</f>
      </c>
      <c r="CD54" s="93"/>
      <c r="CE54" s="78">
        <f>IF(COUNTIF($BO$20:$BP$47,CD52)=0,"",IF(1=COUNTIF($BO$20:$BO$47,CD52),IF(VLOOKUP(CD52,$BO$20:$BY$47,6,0)="","",VLOOKUP(CD52,$BO$20:$BY$47,6,0)),IF(VLOOKUP(CD52,$BP$20:$BY$47,9,0)="","",VLOOKUP(CD52,$BP$20:$BY$47,9,0))))</f>
      </c>
      <c r="CF54" s="97">
        <f>IF(CH52="","",FIXED(ROUNDDOWN(CF52/CH52,$H$6),$H$6,TRUE))</f>
      </c>
      <c r="CG54" s="93"/>
      <c r="CH54" s="78">
        <f>IF(COUNTIF($BO$20:$BP$47,CG52)=0,"",IF(1=COUNTIF($BO$20:$BO$47,CG52),IF(VLOOKUP(CG52,$BO$20:$BY$47,6,0)="","",VLOOKUP(CG52,$BO$20:$BY$47,6,0)),IF(VLOOKUP(CG52,$BP$20:$BY$47,9,0)="","",VLOOKUP(CG52,$BP$20:$BY$47,9,0))))</f>
      </c>
      <c r="CI54" s="97">
        <f>IF(CK52="","",FIXED(ROUNDDOWN(CI52/CK52,$H$6),$H$6,TRUE))</f>
      </c>
      <c r="CJ54" s="93"/>
      <c r="CK54" s="78">
        <f>IF(COUNTIF($BO$20:$BP$47,CJ52)=0,"",IF(1=COUNTIF($BO$20:$BO$47,CJ52),IF(VLOOKUP(CJ52,$BO$20:$BY$47,6,0)="","",VLOOKUP(CJ52,$BO$20:$BY$47,6,0)),IF(VLOOKUP(CJ52,$BP$20:$BY$47,9,0)="","",VLOOKUP(CJ52,$BP$20:$BY$47,9,0))))</f>
      </c>
    </row>
    <row r="55" spans="3:89" ht="12.75" hidden="1">
      <c r="C55" s="94">
        <f>IF(COUNTIF($A$20:$B$47,D55)=0,"",IF(1=COUNTIF($A$20:$A$47,D55),IF(VLOOKUP(D55,$A$20:$K$47,5,0)="","",VLOOKUP(D55,$A$20:$K$47,5,0)),IF(VLOOKUP(D55,$B$20:$K$47,8,0)="","",VLOOKUP(D55,$B$20:$K$47,8,0))))</f>
      </c>
      <c r="D55" s="95">
        <f>D52+10</f>
        <v>31</v>
      </c>
      <c r="E55" s="70">
        <f>IF(COUNTIF($A$20:$B$47,D55)=0,"",IF(1=COUNTIF($A$20:$A$47,D55),IF(VLOOKUP(D55,$A$20:$K$47,11,0)="","",VLOOKUP(D55,$A$20:$K$47,11,0)),IF(VLOOKUP(D55,$B$20:$K$47,10,0)="","",VLOOKUP(D55,$B$20:$K$47,10,0))))</f>
      </c>
      <c r="F55" s="94">
        <f>IF(COUNTIF($A$20:$B$47,G55)=0,"",IF(1=COUNTIF($A$20:$A$47,G55),IF(VLOOKUP(G55,$A$20:$K$47,5,0)="","",VLOOKUP(G55,$A$20:$K$47,5,0)),IF(VLOOKUP(G55,$B$20:$K$47,8,0)="","",VLOOKUP(G55,$B$20:$K$47,8,0))))</f>
      </c>
      <c r="G55" s="95">
        <f>D55+1</f>
        <v>32</v>
      </c>
      <c r="H55" s="70">
        <f>IF(COUNTIF($A$20:$B$47,G55)=0,"",IF(1=COUNTIF($A$20:$A$47,G55),IF(VLOOKUP(G55,$A$20:$K$47,11,0)="","",VLOOKUP(G55,$A$20:$K$47,11,0)),IF(VLOOKUP(G55,$B$20:$K$47,10,0)="","",VLOOKUP(G55,$B$20:$K$47,10,0))))</f>
      </c>
      <c r="I55" s="94">
        <f>IF(COUNTIF($A$20:$B$47,J55)=0,"",IF(1=COUNTIF($A$20:$A$47,J55),IF(VLOOKUP(J55,$A$20:$K$47,5,0)="","",VLOOKUP(J55,$A$20:$K$47,5,0)),IF(VLOOKUP(J55,$B$20:$K$47,8,0)="","",VLOOKUP(J55,$B$20:$K$47,8,0))))</f>
      </c>
      <c r="J55" s="95">
        <f>G55+1</f>
        <v>33</v>
      </c>
      <c r="K55" s="70">
        <f>IF(COUNTIF($A$20:$B$47,J55)=0,"",IF(1=COUNTIF($A$20:$A$47,J55),IF(VLOOKUP(J55,$A$20:$K$47,11,0)="","",VLOOKUP(J55,$A$20:$K$47,11,0)),IF(VLOOKUP(J55,$B$20:$K$47,10,0)="","",VLOOKUP(J55,$B$20:$K$47,10,0))))</f>
      </c>
      <c r="L55" s="94">
        <f>IF(COUNTIF($A$20:$B$47,M55)=0,"",IF(1=COUNTIF($A$20:$A$47,M55),IF(VLOOKUP(M55,$A$20:$K$47,5,0)="","",VLOOKUP(M55,$A$20:$K$47,5,0)),IF(VLOOKUP(M55,$B$20:$K$47,8,0)="","",VLOOKUP(M55,$B$20:$K$47,8,0))))</f>
      </c>
      <c r="M55" s="95">
        <f>J55+1</f>
        <v>34</v>
      </c>
      <c r="N55" s="70">
        <f>IF(COUNTIF($A$20:$B$47,M55)=0,"",IF(1=COUNTIF($A$20:$A$47,M55),IF(VLOOKUP(M55,$A$20:$K$47,11,0)="","",VLOOKUP(M55,$A$20:$K$47,11,0)),IF(VLOOKUP(M55,$B$20:$K$47,10,0)="","",VLOOKUP(M55,$B$20:$K$47,10,0))))</f>
      </c>
      <c r="O55" s="94">
        <f>IF(COUNTIF($A$20:$B$47,P55)=0,"",IF(1=COUNTIF($A$20:$A$47,P55),IF(VLOOKUP(P55,$A$20:$K$47,5,0)="","",VLOOKUP(P55,$A$20:$K$47,5,0)),IF(VLOOKUP(P55,$B$20:$K$47,8,0)="","",VLOOKUP(P55,$B$20:$K$47,8,0))))</f>
      </c>
      <c r="P55" s="95">
        <f>M55+1</f>
        <v>35</v>
      </c>
      <c r="Q55" s="70">
        <f>IF(COUNTIF($A$20:$B$47,P55)=0,"",IF(1=COUNTIF($A$20:$A$47,P55),IF(VLOOKUP(P55,$A$20:$K$47,11,0)="","",VLOOKUP(P55,$A$20:$K$47,11,0)),IF(VLOOKUP(P55,$B$20:$K$47,10,0)="","",VLOOKUP(P55,$B$20:$K$47,10,0))))</f>
      </c>
      <c r="R55" s="94">
        <f>IF(COUNTIF($A$20:$B$47,S55)=0,"",IF(1=COUNTIF($A$20:$A$47,S55),IF(VLOOKUP(S55,$A$20:$K$47,5,0)="","",VLOOKUP(S55,$A$20:$K$47,5,0)),IF(VLOOKUP(S55,$B$20:$K$47,8,0)="","",VLOOKUP(S55,$B$20:$K$47,8,0))))</f>
      </c>
      <c r="S55" s="95">
        <f>P55+1</f>
        <v>36</v>
      </c>
      <c r="T55" s="70">
        <f>IF(COUNTIF($A$20:$B$47,S55)=0,"",IF(1=COUNTIF($A$20:$A$47,S55),IF(VLOOKUP(S55,$A$20:$K$47,11,0)="","",VLOOKUP(S55,$A$20:$K$47,11,0)),IF(VLOOKUP(S55,$B$20:$K$47,10,0)="","",VLOOKUP(S55,$B$20:$K$47,10,0))))</f>
      </c>
      <c r="U55" s="94">
        <f>IF(COUNTIF($A$20:$B$47,V55)=0,"",IF(1=COUNTIF($A$20:$A$47,V55),IF(VLOOKUP(V55,$A$20:$K$47,5,0)="","",VLOOKUP(V55,$A$20:$K$47,5,0)),IF(VLOOKUP(V55,$B$20:$K$47,8,0)="","",VLOOKUP(V55,$B$20:$K$47,8,0))))</f>
      </c>
      <c r="V55" s="95">
        <f>S55+1</f>
        <v>37</v>
      </c>
      <c r="W55" s="70">
        <f>IF(COUNTIF($A$20:$B$47,V55)=0,"",IF(1=COUNTIF($A$20:$A$47,V55),IF(VLOOKUP(V55,$A$20:$K$47,11,0)="","",VLOOKUP(V55,$A$20:$K$47,11,0)),IF(VLOOKUP(V55,$B$20:$K$47,10,0)="","",VLOOKUP(V55,$B$20:$K$47,10,0))))</f>
      </c>
      <c r="X55" s="96"/>
      <c r="Y55" s="94">
        <f>IF(COUNTIF($W$20:$X$47,Z55)=0,"",IF(1=COUNTIF($W$20:$W$47,Z55),IF(VLOOKUP(Z55,$W$20:$AG$47,5,0)="","",VLOOKUP(Z55,$W$20:$AG$47,5,0)),IF(VLOOKUP(Z55,$X$20:$AG$47,8,0)="","",VLOOKUP(Z55,$X$20:$AG$47,8,0))))</f>
      </c>
      <c r="Z55" s="95">
        <f>Z52+10</f>
        <v>31</v>
      </c>
      <c r="AA55" s="70">
        <f>IF(COUNTIF($W$20:$X$47,Z55)=0,"",IF(1=COUNTIF($W$20:$W$47,Z55),IF(VLOOKUP(Z55,$W$20:$AG$47,11,0)="","",VLOOKUP(Z55,$W$20:$AG$47,11,0)),IF(VLOOKUP(Z55,$X$20:$AG$47,10,0)="","",VLOOKUP(Z55,$X$20:$AG$47,10,0))))</f>
      </c>
      <c r="AB55" s="94">
        <f>IF(COUNTIF($W$20:$X$47,AC55)=0,"",IF(1=COUNTIF($W$20:$W$47,AC55),IF(VLOOKUP(AC55,$W$20:$AG$47,5,0)="","",VLOOKUP(AC55,$W$20:$AG$47,5,0)),IF(VLOOKUP(AC55,$X$20:$AG$47,8,0)="","",VLOOKUP(AC55,$X$20:$AG$47,8,0))))</f>
      </c>
      <c r="AC55" s="95">
        <f>Z55+1</f>
        <v>32</v>
      </c>
      <c r="AD55" s="70">
        <f>IF(COUNTIF($W$20:$X$47,AC55)=0,"",IF(1=COUNTIF($W$20:$W$47,AC55),IF(VLOOKUP(AC55,$W$20:$AG$47,11,0)="","",VLOOKUP(AC55,$W$20:$AG$47,11,0)),IF(VLOOKUP(AC55,$X$20:$AG$47,10,0)="","",VLOOKUP(AC55,$X$20:$AG$47,10,0))))</f>
      </c>
      <c r="AE55" s="94">
        <f>IF(COUNTIF($W$20:$X$47,AF55)=0,"",IF(1=COUNTIF($W$20:$W$47,AF55),IF(VLOOKUP(AF55,$W$20:$AG$47,5,0)="","",VLOOKUP(AF55,$W$20:$AG$47,5,0)),IF(VLOOKUP(AF55,$X$20:$AG$47,8,0)="","",VLOOKUP(AF55,$X$20:$AG$47,8,0))))</f>
      </c>
      <c r="AF55" s="95">
        <f>AC55+1</f>
        <v>33</v>
      </c>
      <c r="AG55" s="70">
        <f>IF(COUNTIF($W$20:$X$47,AF55)=0,"",IF(1=COUNTIF($W$20:$W$47,AF55),IF(VLOOKUP(AF55,$W$20:$AG$47,11,0)="","",VLOOKUP(AF55,$W$20:$AG$47,11,0)),IF(VLOOKUP(AF55,$X$20:$AG$47,10,0)="","",VLOOKUP(AF55,$X$20:$AG$47,10,0))))</f>
      </c>
      <c r="AH55" s="94">
        <f>IF(COUNTIF($W$20:$X$47,AI55)=0,"",IF(1=COUNTIF($W$20:$W$47,AI55),IF(VLOOKUP(AI55,$W$20:$AG$47,5,0)="","",VLOOKUP(AI55,$W$20:$AG$47,5,0)),IF(VLOOKUP(AI55,$X$20:$AG$47,8,0)="","",VLOOKUP(AI55,$X$20:$AG$47,8,0))))</f>
      </c>
      <c r="AI55" s="95">
        <f>AF55+1</f>
        <v>34</v>
      </c>
      <c r="AJ55" s="70">
        <f>IF(COUNTIF($W$20:$X$47,AI55)=0,"",IF(1=COUNTIF($W$20:$W$47,AI55),IF(VLOOKUP(AI55,$W$20:$AG$47,11,0)="","",VLOOKUP(AI55,$W$20:$AG$47,11,0)),IF(VLOOKUP(AI55,$X$20:$AG$47,10,0)="","",VLOOKUP(AI55,$X$20:$AG$47,10,0))))</f>
      </c>
      <c r="AK55" s="94">
        <f>IF(COUNTIF($W$20:$X$47,AL55)=0,"",IF(1=COUNTIF($W$20:$W$47,AL55),IF(VLOOKUP(AL55,$W$20:$AG$47,5,0)="","",VLOOKUP(AL55,$W$20:$AG$47,5,0)),IF(VLOOKUP(AL55,$X$20:$AG$47,8,0)="","",VLOOKUP(AL55,$X$20:$AG$47,8,0))))</f>
      </c>
      <c r="AL55" s="95">
        <f>AI55+1</f>
        <v>35</v>
      </c>
      <c r="AM55" s="70">
        <f>IF(COUNTIF($W$20:$X$47,AL55)=0,"",IF(1=COUNTIF($W$20:$W$47,AL55),IF(VLOOKUP(AL55,$W$20:$AG$47,11,0)="","",VLOOKUP(AL55,$W$20:$AG$47,11,0)),IF(VLOOKUP(AL55,$X$20:$AG$47,10,0)="","",VLOOKUP(AL55,$X$20:$AG$47,10,0))))</f>
      </c>
      <c r="AN55" s="94">
        <f>IF(COUNTIF($W$20:$X$47,AO55)=0,"",IF(1=COUNTIF($W$20:$W$47,AO55),IF(VLOOKUP(AO55,$W$20:$AG$47,5,0)="","",VLOOKUP(AO55,$W$20:$AG$47,5,0)),IF(VLOOKUP(AO55,$X$20:$AG$47,8,0)="","",VLOOKUP(AO55,$X$20:$AG$47,8,0))))</f>
      </c>
      <c r="AO55" s="95">
        <f>AL55+1</f>
        <v>36</v>
      </c>
      <c r="AP55" s="70">
        <f>IF(COUNTIF($W$20:$X$47,AO55)=0,"",IF(1=COUNTIF($W$20:$W$47,AO55),IF(VLOOKUP(AO55,$W$20:$AG$47,11,0)="","",VLOOKUP(AO55,$W$20:$AG$47,11,0)),IF(VLOOKUP(AO55,$X$20:$AG$47,10,0)="","",VLOOKUP(AO55,$X$20:$AG$47,10,0))))</f>
      </c>
      <c r="AQ55" s="94">
        <f>IF(COUNTIF($W$20:$X$47,AR55)=0,"",IF(1=COUNTIF($W$20:$W$47,AR55),IF(VLOOKUP(AR55,$W$20:$AG$47,5,0)="","",VLOOKUP(AR55,$W$20:$AG$47,5,0)),IF(VLOOKUP(AR55,$X$20:$AG$47,8,0)="","",VLOOKUP(AR55,$X$20:$AG$47,8,0))))</f>
      </c>
      <c r="AR55" s="95">
        <f>AO55+1</f>
        <v>37</v>
      </c>
      <c r="AS55" s="70">
        <f>IF(COUNTIF($W$20:$X$47,AR55)=0,"",IF(1=COUNTIF($W$20:$W$47,AR55),IF(VLOOKUP(AR55,$W$20:$AG$47,11,0)="","",VLOOKUP(AR55,$W$20:$AG$47,11,0)),IF(VLOOKUP(AR55,$X$20:$AG$47,10,0)="","",VLOOKUP(AR55,$X$20:$AG$47,10,0))))</f>
      </c>
      <c r="AU55" s="94">
        <f>IF(COUNTIF($AS$20:$AT$47,AV55)=0,"",IF(1=COUNTIF($AS$20:$AS$47,AV55),IF(VLOOKUP(AV55,$AS$20:$BC$47,5,0)="","",VLOOKUP(AV55,$AS$20:$BC$47,5,0)),IF(VLOOKUP(AV55,$AT$20:$BC$47,8,0)="","",VLOOKUP(AV55,$AT$20:$BC$47,8,0))))</f>
      </c>
      <c r="AV55" s="95">
        <f>AV52+10</f>
        <v>31</v>
      </c>
      <c r="AW55" s="70">
        <f>IF(COUNTIF($AS$20:$AT$47,AV55)=0,"",IF(1=COUNTIF($AS$20:$AS$47,AV55),IF(VLOOKUP(AV55,$AS$20:$BC$47,11,0)="","",VLOOKUP(AV55,$AS$20:$BC$47,11,0)),IF(VLOOKUP(AV55,$AT$20:$BC$47,10,0)="","",VLOOKUP(AV55,$AT$20:$BC$47,10,0))))</f>
      </c>
      <c r="AX55" s="94">
        <f>IF(COUNTIF($AS$20:$AT$47,AY55)=0,"",IF(1=COUNTIF($AS$20:$AS$47,AY55),IF(VLOOKUP(AY55,$AS$20:$BC$47,5,0)="","",VLOOKUP(AY55,$AS$20:$BC$47,5,0)),IF(VLOOKUP(AY55,$AT$20:$BC$47,8,0)="","",VLOOKUP(AY55,$AT$20:$BC$47,8,0))))</f>
      </c>
      <c r="AY55" s="95">
        <f>AV55+1</f>
        <v>32</v>
      </c>
      <c r="AZ55" s="70">
        <f>IF(COUNTIF($AS$20:$AT$47,AY55)=0,"",IF(1=COUNTIF($AS$20:$AS$47,AY55),IF(VLOOKUP(AY55,$AS$20:$BC$47,11,0)="","",VLOOKUP(AY55,$AS$20:$BC$47,11,0)),IF(VLOOKUP(AY55,$AT$20:$BC$47,10,0)="","",VLOOKUP(AY55,$AT$20:$BC$47,10,0))))</f>
      </c>
      <c r="BA55" s="94">
        <f>IF(COUNTIF($AS$20:$AT$47,BB55)=0,"",IF(1=COUNTIF($AS$20:$AS$47,BB55),IF(VLOOKUP(BB55,$AS$20:$BC$47,5,0)="","",VLOOKUP(BB55,$AS$20:$BC$47,5,0)),IF(VLOOKUP(BB55,$AT$20:$BC$47,8,0)="","",VLOOKUP(BB55,$AT$20:$BC$47,8,0))))</f>
      </c>
      <c r="BB55" s="95">
        <f>AY55+1</f>
        <v>33</v>
      </c>
      <c r="BC55" s="70">
        <f>IF(COUNTIF($AS$20:$AT$47,BB55)=0,"",IF(1=COUNTIF($AS$20:$AS$47,BB55),IF(VLOOKUP(BB55,$AS$20:$BC$47,11,0)="","",VLOOKUP(BB55,$AS$20:$BC$47,11,0)),IF(VLOOKUP(BB55,$AT$20:$BC$47,10,0)="","",VLOOKUP(BB55,$AT$20:$BC$47,10,0))))</f>
      </c>
      <c r="BD55" s="94">
        <f>IF(COUNTIF($AS$20:$AT$47,BE55)=0,"",IF(1=COUNTIF($AS$20:$AS$47,BE55),IF(VLOOKUP(BE55,$AS$20:$BC$47,5,0)="","",VLOOKUP(BE55,$AS$20:$BC$47,5,0)),IF(VLOOKUP(BE55,$AT$20:$BC$47,8,0)="","",VLOOKUP(BE55,$AT$20:$BC$47,8,0))))</f>
      </c>
      <c r="BE55" s="95">
        <f>BB55+1</f>
        <v>34</v>
      </c>
      <c r="BF55" s="70">
        <f>IF(COUNTIF($AS$20:$AT$47,BE55)=0,"",IF(1=COUNTIF($AS$20:$AS$47,BE55),IF(VLOOKUP(BE55,$AS$20:$BC$47,11,0)="","",VLOOKUP(BE55,$AS$20:$BC$47,11,0)),IF(VLOOKUP(BE55,$AT$20:$BC$47,10,0)="","",VLOOKUP(BE55,$AT$20:$BC$47,10,0))))</f>
      </c>
      <c r="BG55" s="94">
        <f>IF(COUNTIF($AS$20:$AT$47,BH55)=0,"",IF(1=COUNTIF($AS$20:$AS$47,BH55),IF(VLOOKUP(BH55,$AS$20:$BC$47,5,0)="","",VLOOKUP(BH55,$AS$20:$BC$47,5,0)),IF(VLOOKUP(BH55,$AT$20:$BC$47,8,0)="","",VLOOKUP(BH55,$AT$20:$BC$47,8,0))))</f>
      </c>
      <c r="BH55" s="95">
        <f>BE55+1</f>
        <v>35</v>
      </c>
      <c r="BI55" s="70">
        <f>IF(COUNTIF($AS$20:$AT$47,BH55)=0,"",IF(1=COUNTIF($AS$20:$AS$47,BH55),IF(VLOOKUP(BH55,$AS$20:$BC$47,11,0)="","",VLOOKUP(BH55,$AS$20:$BC$47,11,0)),IF(VLOOKUP(BH55,$AT$20:$BC$47,10,0)="","",VLOOKUP(BH55,$AT$20:$BC$47,10,0))))</f>
      </c>
      <c r="BJ55" s="94">
        <f>IF(COUNTIF($AS$20:$AT$47,BK55)=0,"",IF(1=COUNTIF($AS$20:$AS$47,BK55),IF(VLOOKUP(BK55,$AS$20:$BC$47,5,0)="","",VLOOKUP(BK55,$AS$20:$BC$47,5,0)),IF(VLOOKUP(BK55,$AT$20:$BC$47,8,0)="","",VLOOKUP(BK55,$AT$20:$BC$47,8,0))))</f>
      </c>
      <c r="BK55" s="95">
        <f>BH55+1</f>
        <v>36</v>
      </c>
      <c r="BL55" s="70">
        <f>IF(COUNTIF($AS$20:$AT$47,BK55)=0,"",IF(1=COUNTIF($AS$20:$AS$47,BK55),IF(VLOOKUP(BK55,$AS$20:$BC$47,11,0)="","",VLOOKUP(BK55,$AS$20:$BC$47,11,0)),IF(VLOOKUP(BK55,$AT$20:$BC$47,10,0)="","",VLOOKUP(BK55,$AT$20:$BC$47,10,0))))</f>
      </c>
      <c r="BM55" s="94">
        <f>IF(COUNTIF($AS$20:$AT$47,BN55)=0,"",IF(1=COUNTIF($AS$20:$AS$47,BN55),IF(VLOOKUP(BN55,$AS$20:$BC$47,5,0)="","",VLOOKUP(BN55,$AS$20:$BC$47,5,0)),IF(VLOOKUP(BN55,$AT$20:$BC$47,8,0)="","",VLOOKUP(BN55,$AT$20:$BC$47,8,0))))</f>
      </c>
      <c r="BN55" s="95">
        <f>BK55+1</f>
        <v>37</v>
      </c>
      <c r="BO55" s="70">
        <f>IF(COUNTIF($AS$20:$AT$47,BN55)=0,"",IF(1=COUNTIF($AS$20:$AS$47,BN55),IF(VLOOKUP(BN55,$AS$20:$BC$47,11,0)="","",VLOOKUP(BN55,$AS$20:$BC$47,11,0)),IF(VLOOKUP(BN55,$AT$20:$BC$47,10,0)="","",VLOOKUP(BN55,$AT$20:$BC$47,10,0))))</f>
      </c>
      <c r="BQ55" s="94">
        <f>IF(COUNTIF($BO$20:$BP$47,BR55)=0,"",IF(1=COUNTIF($BO$20:$BO$47,BR55),IF(VLOOKUP(BR55,$BO$20:$BY$47,5,0)="","",VLOOKUP(BR55,$BO$20:$BY$47,5,0)),IF(VLOOKUP(BR55,$BP$20:$BY$47,8,0)="","",VLOOKUP(BR55,$BP$20:$BY$47,8,0))))</f>
      </c>
      <c r="BR55" s="95">
        <f>BR52+10</f>
        <v>31</v>
      </c>
      <c r="BS55" s="70">
        <f>IF(COUNTIF($BO$20:$BP$47,BR55)=0,"",IF(1=COUNTIF($BO$20:$BO$47,BR55),IF(VLOOKUP(BR55,$BO$20:$BY$47,11,0)="","",VLOOKUP(BR55,$BO$20:$BY$47,11,0)),IF(VLOOKUP(BR55,$BP$20:$BY$47,10,0)="","",VLOOKUP(BR55,$BP$20:$BY$47,10,0))))</f>
      </c>
      <c r="BT55" s="94">
        <f>IF(COUNTIF($BO$20:$BP$47,BU55)=0,"",IF(1=COUNTIF($BO$20:$BO$47,BU55),IF(VLOOKUP(BU55,$BO$20:$BY$47,5,0)="","",VLOOKUP(BU55,$BO$20:$BY$47,5,0)),IF(VLOOKUP(BU55,$BP$20:$BY$47,8,0)="","",VLOOKUP(BU55,$BP$20:$BY$47,8,0))))</f>
      </c>
      <c r="BU55" s="95">
        <f>BR55+1</f>
        <v>32</v>
      </c>
      <c r="BV55" s="70">
        <f>IF(COUNTIF($BO$20:$BP$47,BU55)=0,"",IF(1=COUNTIF($BO$20:$BO$47,BU55),IF(VLOOKUP(BU55,$BO$20:$BY$47,11,0)="","",VLOOKUP(BU55,$BO$20:$BY$47,11,0)),IF(VLOOKUP(BU55,$BP$20:$BY$47,10,0)="","",VLOOKUP(BU55,$BP$20:$BY$47,10,0))))</f>
      </c>
      <c r="BW55" s="94">
        <f>IF(COUNTIF($BO$20:$BP$47,BX55)=0,"",IF(1=COUNTIF($BO$20:$BO$47,BX55),IF(VLOOKUP(BX55,$BO$20:$BY$47,5,0)="","",VLOOKUP(BX55,$BO$20:$BY$47,5,0)),IF(VLOOKUP(BX55,$BP$20:$BY$47,8,0)="","",VLOOKUP(BX55,$BP$20:$BY$47,8,0))))</f>
      </c>
      <c r="BX55" s="95">
        <f>BU55+1</f>
        <v>33</v>
      </c>
      <c r="BY55" s="70">
        <f>IF(COUNTIF($BO$20:$BP$47,BX55)=0,"",IF(1=COUNTIF($BO$20:$BO$47,BX55),IF(VLOOKUP(BX55,$BO$20:$BY$47,11,0)="","",VLOOKUP(BX55,$BO$20:$BY$47,11,0)),IF(VLOOKUP(BX55,$BP$20:$BY$47,10,0)="","",VLOOKUP(BX55,$BP$20:$BY$47,10,0))))</f>
      </c>
      <c r="BZ55" s="94">
        <f>IF(COUNTIF($BO$20:$BP$47,CA55)=0,"",IF(1=COUNTIF($BO$20:$BO$47,CA55),IF(VLOOKUP(CA55,$BO$20:$BY$47,5,0)="","",VLOOKUP(CA55,$BO$20:$BY$47,5,0)),IF(VLOOKUP(CA55,$BP$20:$BY$47,8,0)="","",VLOOKUP(CA55,$BP$20:$BY$47,8,0))))</f>
      </c>
      <c r="CA55" s="95">
        <f>BX55+1</f>
        <v>34</v>
      </c>
      <c r="CB55" s="70">
        <f>IF(COUNTIF($BO$20:$BP$47,CA55)=0,"",IF(1=COUNTIF($BO$20:$BO$47,CA55),IF(VLOOKUP(CA55,$BO$20:$BY$47,11,0)="","",VLOOKUP(CA55,$BO$20:$BY$47,11,0)),IF(VLOOKUP(CA55,$BP$20:$BY$47,10,0)="","",VLOOKUP(CA55,$BP$20:$BY$47,10,0))))</f>
      </c>
      <c r="CC55" s="94">
        <f>IF(COUNTIF($BO$20:$BP$47,CD55)=0,"",IF(1=COUNTIF($BO$20:$BO$47,CD55),IF(VLOOKUP(CD55,$BO$20:$BY$47,5,0)="","",VLOOKUP(CD55,$BO$20:$BY$47,5,0)),IF(VLOOKUP(CD55,$BP$20:$BY$47,8,0)="","",VLOOKUP(CD55,$BP$20:$BY$47,8,0))))</f>
      </c>
      <c r="CD55" s="95">
        <f>CA55+1</f>
        <v>35</v>
      </c>
      <c r="CE55" s="70">
        <f>IF(COUNTIF($BO$20:$BP$47,CD55)=0,"",IF(1=COUNTIF($BO$20:$BO$47,CD55),IF(VLOOKUP(CD55,$BO$20:$BY$47,11,0)="","",VLOOKUP(CD55,$BO$20:$BY$47,11,0)),IF(VLOOKUP(CD55,$BP$20:$BY$47,10,0)="","",VLOOKUP(CD55,$BP$20:$BY$47,10,0))))</f>
      </c>
      <c r="CF55" s="94">
        <f>IF(COUNTIF($BO$20:$BP$47,CG55)=0,"",IF(1=COUNTIF($BO$20:$BO$47,CG55),IF(VLOOKUP(CG55,$BO$20:$BY$47,5,0)="","",VLOOKUP(CG55,$BO$20:$BY$47,5,0)),IF(VLOOKUP(CG55,$BP$20:$BY$47,8,0)="","",VLOOKUP(CG55,$BP$20:$BY$47,8,0))))</f>
      </c>
      <c r="CG55" s="95">
        <f>CD55+1</f>
        <v>36</v>
      </c>
      <c r="CH55" s="70">
        <f>IF(COUNTIF($BO$20:$BP$47,CG55)=0,"",IF(1=COUNTIF($BO$20:$BO$47,CG55),IF(VLOOKUP(CG55,$BO$20:$BY$47,11,0)="","",VLOOKUP(CG55,$BO$20:$BY$47,11,0)),IF(VLOOKUP(CG55,$BP$20:$BY$47,10,0)="","",VLOOKUP(CG55,$BP$20:$BY$47,10,0))))</f>
      </c>
      <c r="CI55" s="94">
        <f>IF(COUNTIF($BO$20:$BP$47,CJ55)=0,"",IF(1=COUNTIF($BO$20:$BO$47,CJ55),IF(VLOOKUP(CJ55,$BO$20:$BY$47,5,0)="","",VLOOKUP(CJ55,$BO$20:$BY$47,5,0)),IF(VLOOKUP(CJ55,$BP$20:$BY$47,8,0)="","",VLOOKUP(CJ55,$BP$20:$BY$47,8,0))))</f>
      </c>
      <c r="CJ55" s="95">
        <f>CG55+1</f>
        <v>37</v>
      </c>
      <c r="CK55" s="70">
        <f>IF(COUNTIF($BO$20:$BP$47,CJ55)=0,"",IF(1=COUNTIF($BO$20:$BO$47,CJ55),IF(VLOOKUP(CJ55,$BO$20:$BY$47,11,0)="","",VLOOKUP(CJ55,$BO$20:$BY$47,11,0)),IF(VLOOKUP(CJ55,$BP$20:$BY$47,10,0)="","",VLOOKUP(CJ55,$BP$20:$BY$47,10,0))))</f>
      </c>
    </row>
    <row r="56" spans="3:89" ht="12.75" hidden="1">
      <c r="C56" s="74"/>
      <c r="D56" s="26">
        <f>IF(C55="","",IF(C55&gt;I49,"+",IF(C55&lt;I49,"-","+/-")))</f>
      </c>
      <c r="E56" s="76"/>
      <c r="F56" s="74"/>
      <c r="G56" s="26">
        <f>IF(F55="","",IF(F55&gt;I52,"+",IF(F55&lt;I52,"-","+/-")))</f>
      </c>
      <c r="H56" s="76"/>
      <c r="I56" s="74"/>
      <c r="J56" s="26"/>
      <c r="K56" s="76"/>
      <c r="L56" s="74"/>
      <c r="M56" s="26">
        <f>IF(L55="","",IF(L55&gt;I58,"+",IF(L55&lt;I58,"-","+/-")))</f>
      </c>
      <c r="N56" s="76"/>
      <c r="O56" s="74"/>
      <c r="P56" s="26">
        <f>IF(O55="","",IF(O55&gt;I61,"+",IF(O55&lt;I61,"-","+/-")))</f>
      </c>
      <c r="Q56" s="76"/>
      <c r="R56" s="74"/>
      <c r="S56" s="26">
        <f>IF(R55="","",IF(R55&gt;I64,"+",IF(R55&lt;I64,"-","+/-")))</f>
      </c>
      <c r="T56" s="76"/>
      <c r="U56" s="74"/>
      <c r="V56" s="26">
        <f>IF(U55="","",IF(U55&gt;I67,"+",IF(U55&lt;I67,"-","+/-")))</f>
      </c>
      <c r="W56" s="76"/>
      <c r="X56" s="96"/>
      <c r="Y56" s="74"/>
      <c r="Z56" s="26">
        <f>IF(Y55="","",IF(Y55&gt;AE49,"+",IF(Y55&lt;AE49,"-","+/-")))</f>
      </c>
      <c r="AA56" s="76"/>
      <c r="AB56" s="74"/>
      <c r="AC56" s="26">
        <f>IF(AB55="","",IF(AB55&gt;AE52,"+",IF(AB55&lt;AE52,"-","+/-")))</f>
      </c>
      <c r="AD56" s="76"/>
      <c r="AE56" s="74"/>
      <c r="AF56" s="26"/>
      <c r="AG56" s="76"/>
      <c r="AH56" s="74"/>
      <c r="AI56" s="26">
        <f>IF(AH55="","",IF(AH55&gt;AE58,"+",IF(AH55&lt;AE58,"-","+/-")))</f>
      </c>
      <c r="AJ56" s="76"/>
      <c r="AK56" s="74"/>
      <c r="AL56" s="26">
        <f>IF(AK55="","",IF(AK55&gt;AE61,"+",IF(AK55&lt;AE61,"-","+/-")))</f>
      </c>
      <c r="AM56" s="76"/>
      <c r="AN56" s="74"/>
      <c r="AO56" s="26">
        <f>IF(AN55="","",IF(AN55&gt;AE64,"+",IF(AN55&lt;AE64,"-","+/-")))</f>
      </c>
      <c r="AP56" s="76"/>
      <c r="AQ56" s="74"/>
      <c r="AR56" s="26">
        <f>IF(AQ55="","",IF(AQ55&gt;AE67,"+",IF(AQ55&lt;AE67,"-","+/-")))</f>
      </c>
      <c r="AS56" s="76"/>
      <c r="AU56" s="74"/>
      <c r="AV56" s="26">
        <f>IF(AU55="","",IF(AU55&gt;BA49,"+",IF(AU55&lt;BA49,"-","+/-")))</f>
      </c>
      <c r="AW56" s="76"/>
      <c r="AX56" s="74"/>
      <c r="AY56" s="26">
        <f>IF(AX55="","",IF(AX55&gt;BA52,"+",IF(AX55&lt;BA52,"-","+/-")))</f>
      </c>
      <c r="AZ56" s="76"/>
      <c r="BA56" s="74"/>
      <c r="BB56" s="26"/>
      <c r="BC56" s="76"/>
      <c r="BD56" s="74"/>
      <c r="BE56" s="26">
        <f>IF(BD55="","",IF(BD55&gt;BA58,"+",IF(BD55&lt;BA58,"-","+/-")))</f>
      </c>
      <c r="BF56" s="76"/>
      <c r="BG56" s="74"/>
      <c r="BH56" s="26">
        <f>IF(BG55="","",IF(BG55&gt;BA61,"+",IF(BG55&lt;BA61,"-","+/-")))</f>
      </c>
      <c r="BI56" s="76"/>
      <c r="BJ56" s="74"/>
      <c r="BK56" s="26">
        <f>IF(BJ55="","",IF(BJ55&gt;BA64,"+",IF(BJ55&lt;BA64,"-","+/-")))</f>
      </c>
      <c r="BL56" s="76"/>
      <c r="BM56" s="74"/>
      <c r="BN56" s="26">
        <f>IF(BM55="","",IF(BM55&gt;BA67,"+",IF(BM55&lt;BA67,"-","+/-")))</f>
      </c>
      <c r="BO56" s="76"/>
      <c r="BQ56" s="74"/>
      <c r="BR56" s="26">
        <f>IF(BQ55="","",IF(BQ55&gt;BW49,"+",IF(BQ55&lt;BW49,"-","+/-")))</f>
      </c>
      <c r="BS56" s="76"/>
      <c r="BT56" s="74"/>
      <c r="BU56" s="26">
        <f>IF(BT55="","",IF(BT55&gt;BW52,"+",IF(BT55&lt;BW52,"-","+/-")))</f>
      </c>
      <c r="BV56" s="76"/>
      <c r="BW56" s="74"/>
      <c r="BX56" s="26"/>
      <c r="BY56" s="76"/>
      <c r="BZ56" s="74"/>
      <c r="CA56" s="26">
        <f>IF(BZ55="","",IF(BZ55&gt;BW58,"+",IF(BZ55&lt;BW58,"-","+/-")))</f>
      </c>
      <c r="CB56" s="76"/>
      <c r="CC56" s="74"/>
      <c r="CD56" s="26">
        <f>IF(CC55="","",IF(CC55&gt;BW61,"+",IF(CC55&lt;BW61,"-","+/-")))</f>
      </c>
      <c r="CE56" s="76"/>
      <c r="CF56" s="74"/>
      <c r="CG56" s="26">
        <f>IF(CF55="","",IF(CF55&gt;BW64,"+",IF(CF55&lt;BW64,"-","+/-")))</f>
      </c>
      <c r="CH56" s="76"/>
      <c r="CI56" s="74"/>
      <c r="CJ56" s="26">
        <f>IF(CI55="","",IF(CI55&gt;BW67,"+",IF(CI55&lt;BW67,"-","+/-")))</f>
      </c>
      <c r="CK56" s="76"/>
    </row>
    <row r="57" spans="3:89" ht="12.75" hidden="1">
      <c r="C57" s="97">
        <f>IF(E55="","",FIXED(ROUNDDOWN(C55/E55,$H$6),$H$6,TRUE))</f>
      </c>
      <c r="D57" s="93"/>
      <c r="E57" s="78">
        <f>IF(COUNTIF($A$20:$B$47,D55)=0,"",IF(1=COUNTIF($A$20:$A$47,D55),IF(VLOOKUP(D55,$A$20:$K$47,6,0)="","",VLOOKUP(D55,$A$20:$K$47,6,0)),IF(VLOOKUP(D55,$B$20:$K$47,9,0)="","",VLOOKUP(D55,$B$20:$K$47,9,0))))</f>
      </c>
      <c r="F57" s="97">
        <f>IF(H55="","",FIXED(ROUNDDOWN(F55/H55,$H$6),$H$6,TRUE))</f>
      </c>
      <c r="G57" s="93"/>
      <c r="H57" s="78">
        <f>IF(COUNTIF($A$20:$B$47,G55)=0,"",IF(1=COUNTIF($A$20:$A$47,G55),IF(VLOOKUP(G55,$A$20:$K$47,6,0)="","",VLOOKUP(G55,$A$20:$K$47,6,0)),IF(VLOOKUP(G55,$B$20:$K$47,9,0)="","",VLOOKUP(G55,$B$20:$K$47,9,0))))</f>
      </c>
      <c r="I57" s="97">
        <f>IF(K55="","",FIXED(ROUNDDOWN(I55/K55,$H$6),$H$6,TRUE))</f>
      </c>
      <c r="J57" s="93"/>
      <c r="K57" s="78">
        <f>IF(COUNTIF($A$20:$B$47,J55)=0,"",IF(1=COUNTIF($A$20:$A$47,J55),IF(VLOOKUP(J55,$A$20:$K$47,6,0)="","",VLOOKUP(J55,$A$20:$K$47,6,0)),IF(VLOOKUP(J55,$B$20:$K$47,9,0)="","",VLOOKUP(J55,$B$20:$K$47,9,0))))</f>
      </c>
      <c r="L57" s="97">
        <f>IF(N55="","",FIXED(ROUNDDOWN(L55/N55,$H$6),$H$6,TRUE))</f>
      </c>
      <c r="M57" s="93"/>
      <c r="N57" s="78">
        <f>IF(COUNTIF($A$20:$B$47,M55)=0,"",IF(1=COUNTIF($A$20:$A$47,M55),IF(VLOOKUP(M55,$A$20:$K$47,6,0)="","",VLOOKUP(M55,$A$20:$K$47,6,0)),IF(VLOOKUP(M55,$B$20:$K$47,9,0)="","",VLOOKUP(M55,$B$20:$K$47,9,0))))</f>
      </c>
      <c r="O57" s="97">
        <f>IF(Q55="","",FIXED(ROUNDDOWN(O55/Q55,$H$6),$H$6,TRUE))</f>
      </c>
      <c r="P57" s="93"/>
      <c r="Q57" s="78">
        <f>IF(COUNTIF($A$20:$B$47,P55)=0,"",IF(1=COUNTIF($A$20:$A$47,P55),IF(VLOOKUP(P55,$A$20:$K$47,6,0)="","",VLOOKUP(P55,$A$20:$K$47,6,0)),IF(VLOOKUP(P55,$B$20:$K$47,9,0)="","",VLOOKUP(P55,$B$20:$K$47,9,0))))</f>
      </c>
      <c r="R57" s="97">
        <f>IF(T55="","",FIXED(ROUNDDOWN(R55/T55,$H$6),$H$6,TRUE))</f>
      </c>
      <c r="S57" s="93"/>
      <c r="T57" s="78">
        <f>IF(COUNTIF($A$20:$B$47,S55)=0,"",IF(1=COUNTIF($A$20:$A$47,S55),IF(VLOOKUP(S55,$A$20:$K$47,6,0)="","",VLOOKUP(S55,$A$20:$K$47,6,0)),IF(VLOOKUP(S55,$B$20:$K$47,9,0)="","",VLOOKUP(S55,$B$20:$K$47,9,0))))</f>
      </c>
      <c r="U57" s="97">
        <f>IF(W55="","",FIXED(ROUNDDOWN(U55/W55,$H$6),$H$6,TRUE))</f>
      </c>
      <c r="V57" s="93"/>
      <c r="W57" s="78">
        <f>IF(COUNTIF($A$20:$B$47,V55)=0,"",IF(1=COUNTIF($A$20:$A$47,V55),IF(VLOOKUP(V55,$A$20:$K$47,6,0)="","",VLOOKUP(V55,$A$20:$K$47,6,0)),IF(VLOOKUP(V55,$B$20:$K$47,9,0)="","",VLOOKUP(V55,$B$20:$K$47,9,0))))</f>
      </c>
      <c r="X57" s="96"/>
      <c r="Y57" s="97">
        <f>IF(AA55="","",FIXED(ROUNDDOWN(Y55/AA55,$H$6),$H$6,TRUE))</f>
      </c>
      <c r="Z57" s="93"/>
      <c r="AA57" s="78">
        <f>IF(COUNTIF($W$20:$X$47,Z55)=0,"",IF(1=COUNTIF($W$20:$W$47,Z55),IF(VLOOKUP(Z55,$W$20:$AG$47,6,0)="","",VLOOKUP(Z55,$W$20:$AG$47,6,0)),IF(VLOOKUP(Z55,$X$20:$AG$47,9,0)="","",VLOOKUP(Z55,$X$20:$AG$47,9,0))))</f>
      </c>
      <c r="AB57" s="97">
        <f>IF(AD55="","",FIXED(ROUNDDOWN(AB55/AD55,$H$6),$H$6,TRUE))</f>
      </c>
      <c r="AC57" s="93"/>
      <c r="AD57" s="78">
        <f>IF(COUNTIF($W$20:$X$47,AC55)=0,"",IF(1=COUNTIF($W$20:$W$47,AC55),IF(VLOOKUP(AC55,$W$20:$AG$47,6,0)="","",VLOOKUP(AC55,$W$20:$AG$47,6,0)),IF(VLOOKUP(AC55,$X$20:$AG$47,9,0)="","",VLOOKUP(AC55,$X$20:$AG$47,9,0))))</f>
      </c>
      <c r="AE57" s="97">
        <f>IF(AG55="","",FIXED(ROUNDDOWN(AE55/AG55,$H$6),$H$6,TRUE))</f>
      </c>
      <c r="AF57" s="93"/>
      <c r="AG57" s="78">
        <f>IF(COUNTIF($W$20:$X$47,AF55)=0,"",IF(1=COUNTIF($W$20:$W$47,AF55),IF(VLOOKUP(AF55,$W$20:$AG$47,6,0)="","",VLOOKUP(AF55,$W$20:$AG$47,6,0)),IF(VLOOKUP(AF55,$X$20:$AG$47,9,0)="","",VLOOKUP(AF55,$X$20:$AG$47,9,0))))</f>
      </c>
      <c r="AH57" s="97">
        <f>IF(AJ55="","",FIXED(ROUNDDOWN(AH55/AJ55,$H$6),$H$6,TRUE))</f>
      </c>
      <c r="AI57" s="93"/>
      <c r="AJ57" s="78">
        <f>IF(COUNTIF($W$20:$X$47,AI55)=0,"",IF(1=COUNTIF($W$20:$W$47,AI55),IF(VLOOKUP(AI55,$W$20:$AG$47,6,0)="","",VLOOKUP(AI55,$W$20:$AG$47,6,0)),IF(VLOOKUP(AI55,$X$20:$AG$47,9,0)="","",VLOOKUP(AI55,$X$20:$AG$47,9,0))))</f>
      </c>
      <c r="AK57" s="97">
        <f>IF(AM55="","",FIXED(ROUNDDOWN(AK55/AM55,$H$6),$H$6,TRUE))</f>
      </c>
      <c r="AL57" s="93"/>
      <c r="AM57" s="78">
        <f>IF(COUNTIF($W$20:$X$47,AL55)=0,"",IF(1=COUNTIF($W$20:$W$47,AL55),IF(VLOOKUP(AL55,$W$20:$AG$47,6,0)="","",VLOOKUP(AL55,$W$20:$AG$47,6,0)),IF(VLOOKUP(AL55,$X$20:$AG$47,9,0)="","",VLOOKUP(AL55,$X$20:$AG$47,9,0))))</f>
      </c>
      <c r="AN57" s="97">
        <f>IF(AP55="","",FIXED(ROUNDDOWN(AN55/AP55,$H$6),$H$6,TRUE))</f>
      </c>
      <c r="AO57" s="93"/>
      <c r="AP57" s="78">
        <f>IF(COUNTIF($W$20:$X$47,AO55)=0,"",IF(1=COUNTIF($W$20:$W$47,AO55),IF(VLOOKUP(AO55,$W$20:$AG$47,6,0)="","",VLOOKUP(AO55,$W$20:$AG$47,6,0)),IF(VLOOKUP(AO55,$X$20:$AG$47,9,0)="","",VLOOKUP(AO55,$X$20:$AG$47,9,0))))</f>
      </c>
      <c r="AQ57" s="97">
        <f>IF(AS55="","",FIXED(ROUNDDOWN(AQ55/AS55,$H$6),$H$6,TRUE))</f>
      </c>
      <c r="AR57" s="93"/>
      <c r="AS57" s="78">
        <f>IF(COUNTIF($W$20:$X$47,AR55)=0,"",IF(1=COUNTIF($W$20:$W$47,AR55),IF(VLOOKUP(AR55,$W$20:$AG$47,6,0)="","",VLOOKUP(AR55,$W$20:$AG$47,6,0)),IF(VLOOKUP(AR55,$X$20:$AG$47,9,0)="","",VLOOKUP(AR55,$X$20:$AG$47,9,0))))</f>
      </c>
      <c r="AU57" s="97">
        <f>IF(AW55="","",FIXED(ROUNDDOWN(AU55/AW55,$H$6),$H$6,TRUE))</f>
      </c>
      <c r="AV57" s="93"/>
      <c r="AW57" s="78">
        <f>IF(COUNTIF($AS$20:$AT$47,AV55)=0,"",IF(1=COUNTIF($AS$20:$AS$47,AV55),IF(VLOOKUP(AV55,$AS$20:$BC$47,6,0)="","",VLOOKUP(AV55,$AS$20:$BC$47,6,0)),IF(VLOOKUP(AV55,$AT$20:$BC$47,9,0)="","",VLOOKUP(AV55,$AT$20:$BC$47,9,0))))</f>
      </c>
      <c r="AX57" s="97">
        <f>IF(AZ55="","",FIXED(ROUNDDOWN(AX55/AZ55,$H$6),$H$6,TRUE))</f>
      </c>
      <c r="AY57" s="93"/>
      <c r="AZ57" s="78">
        <f>IF(COUNTIF($AS$20:$AT$47,AY55)=0,"",IF(1=COUNTIF($AS$20:$AS$47,AY55),IF(VLOOKUP(AY55,$AS$20:$BC$47,6,0)="","",VLOOKUP(AY55,$AS$20:$BC$47,6,0)),IF(VLOOKUP(AY55,$AT$20:$BC$47,9,0)="","",VLOOKUP(AY55,$AT$20:$BC$47,9,0))))</f>
      </c>
      <c r="BA57" s="97">
        <f>IF(BC55="","",FIXED(ROUNDDOWN(BA55/BC55,$H$6),$H$6,TRUE))</f>
      </c>
      <c r="BB57" s="93"/>
      <c r="BC57" s="78">
        <f>IF(COUNTIF($AS$20:$AT$47,BB55)=0,"",IF(1=COUNTIF($AS$20:$AS$47,BB55),IF(VLOOKUP(BB55,$AS$20:$BC$47,6,0)="","",VLOOKUP(BB55,$AS$20:$BC$47,6,0)),IF(VLOOKUP(BB55,$AT$20:$BC$47,9,0)="","",VLOOKUP(BB55,$AT$20:$BC$47,9,0))))</f>
      </c>
      <c r="BD57" s="97">
        <f>IF(BF55="","",FIXED(ROUNDDOWN(BD55/BF55,$H$6),$H$6,TRUE))</f>
      </c>
      <c r="BE57" s="93"/>
      <c r="BF57" s="78">
        <f>IF(COUNTIF($AS$20:$AT$47,BE55)=0,"",IF(1=COUNTIF($AS$20:$AS$47,BE55),IF(VLOOKUP(BE55,$AS$20:$BC$47,6,0)="","",VLOOKUP(BE55,$AS$20:$BC$47,6,0)),IF(VLOOKUP(BE55,$AT$20:$BC$47,9,0)="","",VLOOKUP(BE55,$AT$20:$BC$47,9,0))))</f>
      </c>
      <c r="BG57" s="97">
        <f>IF(BI55="","",FIXED(ROUNDDOWN(BG55/BI55,$H$6),$H$6,TRUE))</f>
      </c>
      <c r="BH57" s="93"/>
      <c r="BI57" s="78">
        <f>IF(COUNTIF($AS$20:$AT$47,BH55)=0,"",IF(1=COUNTIF($AS$20:$AS$47,BH55),IF(VLOOKUP(BH55,$AS$20:$BC$47,6,0)="","",VLOOKUP(BH55,$AS$20:$BC$47,6,0)),IF(VLOOKUP(BH55,$AT$20:$BC$47,9,0)="","",VLOOKUP(BH55,$AT$20:$BC$47,9,0))))</f>
      </c>
      <c r="BJ57" s="97">
        <f>IF(BL55="","",FIXED(ROUNDDOWN(BJ55/BL55,$H$6),$H$6,TRUE))</f>
      </c>
      <c r="BK57" s="93"/>
      <c r="BL57" s="78">
        <f>IF(COUNTIF($AS$20:$AT$47,BK55)=0,"",IF(1=COUNTIF($AS$20:$AS$47,BK55),IF(VLOOKUP(BK55,$AS$20:$BC$47,6,0)="","",VLOOKUP(BK55,$AS$20:$BC$47,6,0)),IF(VLOOKUP(BK55,$AT$20:$BC$47,9,0)="","",VLOOKUP(BK55,$AT$20:$BC$47,9,0))))</f>
      </c>
      <c r="BM57" s="97">
        <f>IF(BO55="","",FIXED(ROUNDDOWN(BM55/BO55,$H$6),$H$6,TRUE))</f>
      </c>
      <c r="BN57" s="93"/>
      <c r="BO57" s="78">
        <f>IF(COUNTIF($AS$20:$AT$47,BN55)=0,"",IF(1=COUNTIF($AS$20:$AS$47,BN55),IF(VLOOKUP(BN55,$AS$20:$BC$47,6,0)="","",VLOOKUP(BN55,$AS$20:$BC$47,6,0)),IF(VLOOKUP(BN55,$AT$20:$BC$47,9,0)="","",VLOOKUP(BN55,$AT$20:$BC$47,9,0))))</f>
      </c>
      <c r="BQ57" s="97">
        <f>IF(BS55="","",FIXED(ROUNDDOWN(BQ55/BS55,$H$6),$H$6,TRUE))</f>
      </c>
      <c r="BR57" s="93"/>
      <c r="BS57" s="78">
        <f>IF(COUNTIF($BO$20:$BP$47,BR55)=0,"",IF(1=COUNTIF($BO$20:$BO$47,BR55),IF(VLOOKUP(BR55,$BO$20:$BY$47,6,0)="","",VLOOKUP(BR55,$BO$20:$BY$47,6,0)),IF(VLOOKUP(BR55,$BP$20:$BY$47,9,0)="","",VLOOKUP(BR55,$BP$20:$BY$47,9,0))))</f>
      </c>
      <c r="BT57" s="97">
        <f>IF(BV55="","",FIXED(ROUNDDOWN(BT55/BV55,$H$6),$H$6,TRUE))</f>
      </c>
      <c r="BU57" s="93"/>
      <c r="BV57" s="78">
        <f>IF(COUNTIF($BO$20:$BP$47,BU55)=0,"",IF(1=COUNTIF($BO$20:$BO$47,BU55),IF(VLOOKUP(BU55,$BO$20:$BY$47,6,0)="","",VLOOKUP(BU55,$BO$20:$BY$47,6,0)),IF(VLOOKUP(BU55,$BP$20:$BY$47,9,0)="","",VLOOKUP(BU55,$BP$20:$BY$47,9,0))))</f>
      </c>
      <c r="BW57" s="97">
        <f>IF(BY55="","",FIXED(ROUNDDOWN(BW55/BY55,$H$6),$H$6,TRUE))</f>
      </c>
      <c r="BX57" s="93"/>
      <c r="BY57" s="78">
        <f>IF(COUNTIF($BO$20:$BP$47,BX55)=0,"",IF(1=COUNTIF($BO$20:$BO$47,BX55),IF(VLOOKUP(BX55,$BO$20:$BY$47,6,0)="","",VLOOKUP(BX55,$BO$20:$BY$47,6,0)),IF(VLOOKUP(BX55,$BP$20:$BY$47,9,0)="","",VLOOKUP(BX55,$BP$20:$BY$47,9,0))))</f>
      </c>
      <c r="BZ57" s="97">
        <f>IF(CB55="","",FIXED(ROUNDDOWN(BZ55/CB55,$H$6),$H$6,TRUE))</f>
      </c>
      <c r="CA57" s="93"/>
      <c r="CB57" s="78">
        <f>IF(COUNTIF($BO$20:$BP$47,CA55)=0,"",IF(1=COUNTIF($BO$20:$BO$47,CA55),IF(VLOOKUP(CA55,$BO$20:$BY$47,6,0)="","",VLOOKUP(CA55,$BO$20:$BY$47,6,0)),IF(VLOOKUP(CA55,$BP$20:$BY$47,9,0)="","",VLOOKUP(CA55,$BP$20:$BY$47,9,0))))</f>
      </c>
      <c r="CC57" s="97">
        <f>IF(CE55="","",FIXED(ROUNDDOWN(CC55/CE55,$H$6),$H$6,TRUE))</f>
      </c>
      <c r="CD57" s="93"/>
      <c r="CE57" s="78">
        <f>IF(COUNTIF($BO$20:$BP$47,CD55)=0,"",IF(1=COUNTIF($BO$20:$BO$47,CD55),IF(VLOOKUP(CD55,$BO$20:$BY$47,6,0)="","",VLOOKUP(CD55,$BO$20:$BY$47,6,0)),IF(VLOOKUP(CD55,$BP$20:$BY$47,9,0)="","",VLOOKUP(CD55,$BP$20:$BY$47,9,0))))</f>
      </c>
      <c r="CF57" s="97">
        <f>IF(CH55="","",FIXED(ROUNDDOWN(CF55/CH55,$H$6),$H$6,TRUE))</f>
      </c>
      <c r="CG57" s="93"/>
      <c r="CH57" s="78">
        <f>IF(COUNTIF($BO$20:$BP$47,CG55)=0,"",IF(1=COUNTIF($BO$20:$BO$47,CG55),IF(VLOOKUP(CG55,$BO$20:$BY$47,6,0)="","",VLOOKUP(CG55,$BO$20:$BY$47,6,0)),IF(VLOOKUP(CG55,$BP$20:$BY$47,9,0)="","",VLOOKUP(CG55,$BP$20:$BY$47,9,0))))</f>
      </c>
      <c r="CI57" s="97">
        <f>IF(CK55="","",FIXED(ROUNDDOWN(CI55/CK55,$H$6),$H$6,TRUE))</f>
      </c>
      <c r="CJ57" s="93"/>
      <c r="CK57" s="78">
        <f>IF(COUNTIF($BO$20:$BP$47,CJ55)=0,"",IF(1=COUNTIF($BO$20:$BO$47,CJ55),IF(VLOOKUP(CJ55,$BO$20:$BY$47,6,0)="","",VLOOKUP(CJ55,$BO$20:$BY$47,6,0)),IF(VLOOKUP(CJ55,$BP$20:$BY$47,9,0)="","",VLOOKUP(CJ55,$BP$20:$BY$47,9,0))))</f>
      </c>
    </row>
    <row r="58" spans="3:89" ht="12.75" hidden="1">
      <c r="C58" s="94">
        <f>IF(COUNTIF($A$20:$B$47,D58)=0,"",IF(1=COUNTIF($A$20:$A$47,D58),IF(VLOOKUP(D58,$A$20:$K$47,5,0)="","",VLOOKUP(D58,$A$20:$K$47,5,0)),IF(VLOOKUP(D58,$B$20:$K$47,8,0)="","",VLOOKUP(D58,$B$20:$K$47,8,0))))</f>
      </c>
      <c r="D58" s="95">
        <f>D55+10</f>
        <v>41</v>
      </c>
      <c r="E58" s="70">
        <f>IF(COUNTIF($A$20:$B$47,D58)=0,"",IF(1=COUNTIF($A$20:$A$47,D58),IF(VLOOKUP(D58,$A$20:$K$47,11,0)="","",VLOOKUP(D58,$A$20:$K$47,11,0)),IF(VLOOKUP(D58,$B$20:$K$47,10,0)="","",VLOOKUP(D58,$B$20:$K$47,10,0))))</f>
      </c>
      <c r="F58" s="94">
        <f>IF(COUNTIF($A$20:$B$47,G58)=0,"",IF(1=COUNTIF($A$20:$A$47,G58),IF(VLOOKUP(G58,$A$20:$K$47,5,0)="","",VLOOKUP(G58,$A$20:$K$47,5,0)),IF(VLOOKUP(G58,$B$20:$K$47,8,0)="","",VLOOKUP(G58,$B$20:$K$47,8,0))))</f>
      </c>
      <c r="G58" s="95">
        <f>D58+1</f>
        <v>42</v>
      </c>
      <c r="H58" s="70">
        <f>IF(COUNTIF($A$20:$B$47,G58)=0,"",IF(1=COUNTIF($A$20:$A$47,G58),IF(VLOOKUP(G58,$A$20:$K$47,11,0)="","",VLOOKUP(G58,$A$20:$K$47,11,0)),IF(VLOOKUP(G58,$B$20:$K$47,10,0)="","",VLOOKUP(G58,$B$20:$K$47,10,0))))</f>
      </c>
      <c r="I58" s="94">
        <f>IF(COUNTIF($A$20:$B$47,J58)=0,"",IF(1=COUNTIF($A$20:$A$47,J58),IF(VLOOKUP(J58,$A$20:$K$47,5,0)="","",VLOOKUP(J58,$A$20:$K$47,5,0)),IF(VLOOKUP(J58,$B$20:$K$47,8,0)="","",VLOOKUP(J58,$B$20:$K$47,8,0))))</f>
      </c>
      <c r="J58" s="95">
        <f>G58+1</f>
        <v>43</v>
      </c>
      <c r="K58" s="70">
        <f>IF(COUNTIF($A$20:$B$47,J58)=0,"",IF(1=COUNTIF($A$20:$A$47,J58),IF(VLOOKUP(J58,$A$20:$K$47,11,0)="","",VLOOKUP(J58,$A$20:$K$47,11,0)),IF(VLOOKUP(J58,$B$20:$K$47,10,0)="","",VLOOKUP(J58,$B$20:$K$47,10,0))))</f>
      </c>
      <c r="L58" s="94">
        <f>IF(COUNTIF($A$20:$B$47,M58)=0,"",IF(1=COUNTIF($A$20:$A$47,M58),IF(VLOOKUP(M58,$A$20:$K$47,5,0)="","",VLOOKUP(M58,$A$20:$K$47,5,0)),IF(VLOOKUP(M58,$B$20:$K$47,8,0)="","",VLOOKUP(M58,$B$20:$K$47,8,0))))</f>
      </c>
      <c r="M58" s="95">
        <f>J58+1</f>
        <v>44</v>
      </c>
      <c r="N58" s="70">
        <f>IF(COUNTIF($A$20:$B$47,M58)=0,"",IF(1=COUNTIF($A$20:$A$47,M58),IF(VLOOKUP(M58,$A$20:$K$47,11,0)="","",VLOOKUP(M58,$A$20:$K$47,11,0)),IF(VLOOKUP(M58,$B$20:$K$47,10,0)="","",VLOOKUP(M58,$B$20:$K$47,10,0))))</f>
      </c>
      <c r="O58" s="94">
        <f>IF(COUNTIF($A$20:$B$47,P58)=0,"",IF(1=COUNTIF($A$20:$A$47,P58),IF(VLOOKUP(P58,$A$20:$K$47,5,0)="","",VLOOKUP(P58,$A$20:$K$47,5,0)),IF(VLOOKUP(P58,$B$20:$K$47,8,0)="","",VLOOKUP(P58,$B$20:$K$47,8,0))))</f>
      </c>
      <c r="P58" s="95">
        <f>M58+1</f>
        <v>45</v>
      </c>
      <c r="Q58" s="70">
        <f>IF(COUNTIF($A$20:$B$47,P58)=0,"",IF(1=COUNTIF($A$20:$A$47,P58),IF(VLOOKUP(P58,$A$20:$K$47,11,0)="","",VLOOKUP(P58,$A$20:$K$47,11,0)),IF(VLOOKUP(P58,$B$20:$K$47,10,0)="","",VLOOKUP(P58,$B$20:$K$47,10,0))))</f>
      </c>
      <c r="R58" s="94">
        <f>IF(COUNTIF($A$20:$B$47,S58)=0,"",IF(1=COUNTIF($A$20:$A$47,S58),IF(VLOOKUP(S58,$A$20:$K$47,5,0)="","",VLOOKUP(S58,$A$20:$K$47,5,0)),IF(VLOOKUP(S58,$B$20:$K$47,8,0)="","",VLOOKUP(S58,$B$20:$K$47,8,0))))</f>
      </c>
      <c r="S58" s="95">
        <f>P58+1</f>
        <v>46</v>
      </c>
      <c r="T58" s="70">
        <f>IF(COUNTIF($A$20:$B$47,S58)=0,"",IF(1=COUNTIF($A$20:$A$47,S58),IF(VLOOKUP(S58,$A$20:$K$47,11,0)="","",VLOOKUP(S58,$A$20:$K$47,11,0)),IF(VLOOKUP(S58,$B$20:$K$47,10,0)="","",VLOOKUP(S58,$B$20:$K$47,10,0))))</f>
      </c>
      <c r="U58" s="94">
        <f>IF(COUNTIF($A$20:$B$47,V58)=0,"",IF(1=COUNTIF($A$20:$A$47,V58),IF(VLOOKUP(V58,$A$20:$K$47,5,0)="","",VLOOKUP(V58,$A$20:$K$47,5,0)),IF(VLOOKUP(V58,$B$20:$K$47,8,0)="","",VLOOKUP(V58,$B$20:$K$47,8,0))))</f>
      </c>
      <c r="V58" s="95">
        <f>S58+1</f>
        <v>47</v>
      </c>
      <c r="W58" s="70">
        <f>IF(COUNTIF($A$20:$B$47,V58)=0,"",IF(1=COUNTIF($A$20:$A$47,V58),IF(VLOOKUP(V58,$A$20:$K$47,11,0)="","",VLOOKUP(V58,$A$20:$K$47,11,0)),IF(VLOOKUP(V58,$B$20:$K$47,10,0)="","",VLOOKUP(V58,$B$20:$K$47,10,0))))</f>
      </c>
      <c r="X58" s="96"/>
      <c r="Y58" s="94">
        <f>IF(COUNTIF($W$20:$X$47,Z58)=0,"",IF(1=COUNTIF($W$20:$W$47,Z58),IF(VLOOKUP(Z58,$W$20:$AG$47,5,0)="","",VLOOKUP(Z58,$W$20:$AG$47,5,0)),IF(VLOOKUP(Z58,$X$20:$AG$47,8,0)="","",VLOOKUP(Z58,$X$20:$AG$47,8,0))))</f>
      </c>
      <c r="Z58" s="95">
        <f>Z55+10</f>
        <v>41</v>
      </c>
      <c r="AA58" s="70">
        <f>IF(COUNTIF($W$20:$X$47,Z58)=0,"",IF(1=COUNTIF($W$20:$W$47,Z58),IF(VLOOKUP(Z58,$W$20:$AG$47,11,0)="","",VLOOKUP(Z58,$W$20:$AG$47,11,0)),IF(VLOOKUP(Z58,$X$20:$AG$47,10,0)="","",VLOOKUP(Z58,$X$20:$AG$47,10,0))))</f>
      </c>
      <c r="AB58" s="94">
        <f>IF(COUNTIF($W$20:$X$47,AC58)=0,"",IF(1=COUNTIF($W$20:$W$47,AC58),IF(VLOOKUP(AC58,$W$20:$AG$47,5,0)="","",VLOOKUP(AC58,$W$20:$AG$47,5,0)),IF(VLOOKUP(AC58,$X$20:$AG$47,8,0)="","",VLOOKUP(AC58,$X$20:$AG$47,8,0))))</f>
      </c>
      <c r="AC58" s="95">
        <f>Z58+1</f>
        <v>42</v>
      </c>
      <c r="AD58" s="70">
        <f>IF(COUNTIF($W$20:$X$47,AC58)=0,"",IF(1=COUNTIF($W$20:$W$47,AC58),IF(VLOOKUP(AC58,$W$20:$AG$47,11,0)="","",VLOOKUP(AC58,$W$20:$AG$47,11,0)),IF(VLOOKUP(AC58,$X$20:$AG$47,10,0)="","",VLOOKUP(AC58,$X$20:$AG$47,10,0))))</f>
      </c>
      <c r="AE58" s="94">
        <f>IF(COUNTIF($W$20:$X$47,AF58)=0,"",IF(1=COUNTIF($W$20:$W$47,AF58),IF(VLOOKUP(AF58,$W$20:$AG$47,5,0)="","",VLOOKUP(AF58,$W$20:$AG$47,5,0)),IF(VLOOKUP(AF58,$X$20:$AG$47,8,0)="","",VLOOKUP(AF58,$X$20:$AG$47,8,0))))</f>
      </c>
      <c r="AF58" s="95">
        <f>AC58+1</f>
        <v>43</v>
      </c>
      <c r="AG58" s="70">
        <f>IF(COUNTIF($W$20:$X$47,AF58)=0,"",IF(1=COUNTIF($W$20:$W$47,AF58),IF(VLOOKUP(AF58,$W$20:$AG$47,11,0)="","",VLOOKUP(AF58,$W$20:$AG$47,11,0)),IF(VLOOKUP(AF58,$X$20:$AG$47,10,0)="","",VLOOKUP(AF58,$X$20:$AG$47,10,0))))</f>
      </c>
      <c r="AH58" s="94">
        <f>IF(COUNTIF($W$20:$X$47,AI58)=0,"",IF(1=COUNTIF($W$20:$W$47,AI58),IF(VLOOKUP(AI58,$W$20:$AG$47,5,0)="","",VLOOKUP(AI58,$W$20:$AG$47,5,0)),IF(VLOOKUP(AI58,$X$20:$AG$47,8,0)="","",VLOOKUP(AI58,$X$20:$AG$47,8,0))))</f>
      </c>
      <c r="AI58" s="95">
        <f>AF58+1</f>
        <v>44</v>
      </c>
      <c r="AJ58" s="70">
        <f>IF(COUNTIF($W$20:$X$47,AI58)=0,"",IF(1=COUNTIF($W$20:$W$47,AI58),IF(VLOOKUP(AI58,$W$20:$AG$47,11,0)="","",VLOOKUP(AI58,$W$20:$AG$47,11,0)),IF(VLOOKUP(AI58,$X$20:$AG$47,10,0)="","",VLOOKUP(AI58,$X$20:$AG$47,10,0))))</f>
      </c>
      <c r="AK58" s="94">
        <f>IF(COUNTIF($W$20:$X$47,AL58)=0,"",IF(1=COUNTIF($W$20:$W$47,AL58),IF(VLOOKUP(AL58,$W$20:$AG$47,5,0)="","",VLOOKUP(AL58,$W$20:$AG$47,5,0)),IF(VLOOKUP(AL58,$X$20:$AG$47,8,0)="","",VLOOKUP(AL58,$X$20:$AG$47,8,0))))</f>
      </c>
      <c r="AL58" s="95">
        <f>AI58+1</f>
        <v>45</v>
      </c>
      <c r="AM58" s="70">
        <f>IF(COUNTIF($W$20:$X$47,AL58)=0,"",IF(1=COUNTIF($W$20:$W$47,AL58),IF(VLOOKUP(AL58,$W$20:$AG$47,11,0)="","",VLOOKUP(AL58,$W$20:$AG$47,11,0)),IF(VLOOKUP(AL58,$X$20:$AG$47,10,0)="","",VLOOKUP(AL58,$X$20:$AG$47,10,0))))</f>
      </c>
      <c r="AN58" s="94">
        <f>IF(COUNTIF($W$20:$X$47,AO58)=0,"",IF(1=COUNTIF($W$20:$W$47,AO58),IF(VLOOKUP(AO58,$W$20:$AG$47,5,0)="","",VLOOKUP(AO58,$W$20:$AG$47,5,0)),IF(VLOOKUP(AO58,$X$20:$AG$47,8,0)="","",VLOOKUP(AO58,$X$20:$AG$47,8,0))))</f>
      </c>
      <c r="AO58" s="95">
        <f>AL58+1</f>
        <v>46</v>
      </c>
      <c r="AP58" s="70">
        <f>IF(COUNTIF($W$20:$X$47,AO58)=0,"",IF(1=COUNTIF($W$20:$W$47,AO58),IF(VLOOKUP(AO58,$W$20:$AG$47,11,0)="","",VLOOKUP(AO58,$W$20:$AG$47,11,0)),IF(VLOOKUP(AO58,$X$20:$AG$47,10,0)="","",VLOOKUP(AO58,$X$20:$AG$47,10,0))))</f>
      </c>
      <c r="AQ58" s="94">
        <f>IF(COUNTIF($W$20:$X$47,AR58)=0,"",IF(1=COUNTIF($W$20:$W$47,AR58),IF(VLOOKUP(AR58,$W$20:$AG$47,5,0)="","",VLOOKUP(AR58,$W$20:$AG$47,5,0)),IF(VLOOKUP(AR58,$X$20:$AG$47,8,0)="","",VLOOKUP(AR58,$X$20:$AG$47,8,0))))</f>
      </c>
      <c r="AR58" s="95">
        <f>AO58+1</f>
        <v>47</v>
      </c>
      <c r="AS58" s="70">
        <f>IF(COUNTIF($W$20:$X$47,AR58)=0,"",IF(1=COUNTIF($W$20:$W$47,AR58),IF(VLOOKUP(AR58,$W$20:$AG$47,11,0)="","",VLOOKUP(AR58,$W$20:$AG$47,11,0)),IF(VLOOKUP(AR58,$X$20:$AG$47,10,0)="","",VLOOKUP(AR58,$X$20:$AG$47,10,0))))</f>
      </c>
      <c r="AU58" s="94">
        <f>IF(COUNTIF($AS$20:$AT$47,AV58)=0,"",IF(1=COUNTIF($AS$20:$AS$47,AV58),IF(VLOOKUP(AV58,$AS$20:$BC$47,5,0)="","",VLOOKUP(AV58,$AS$20:$BC$47,5,0)),IF(VLOOKUP(AV58,$AT$20:$BC$47,8,0)="","",VLOOKUP(AV58,$AT$20:$BC$47,8,0))))</f>
      </c>
      <c r="AV58" s="95">
        <f>AV55+10</f>
        <v>41</v>
      </c>
      <c r="AW58" s="70">
        <f>IF(COUNTIF($AS$20:$AT$47,AV58)=0,"",IF(1=COUNTIF($AS$20:$AS$47,AV58),IF(VLOOKUP(AV58,$AS$20:$BC$47,11,0)="","",VLOOKUP(AV58,$AS$20:$BC$47,11,0)),IF(VLOOKUP(AV58,$AT$20:$BC$47,10,0)="","",VLOOKUP(AV58,$AT$20:$BC$47,10,0))))</f>
      </c>
      <c r="AX58" s="94">
        <f>IF(COUNTIF($AS$20:$AT$47,AY58)=0,"",IF(1=COUNTIF($AS$20:$AS$47,AY58),IF(VLOOKUP(AY58,$AS$20:$BC$47,5,0)="","",VLOOKUP(AY58,$AS$20:$BC$47,5,0)),IF(VLOOKUP(AY58,$AT$20:$BC$47,8,0)="","",VLOOKUP(AY58,$AT$20:$BC$47,8,0))))</f>
      </c>
      <c r="AY58" s="95">
        <f>AV58+1</f>
        <v>42</v>
      </c>
      <c r="AZ58" s="70">
        <f>IF(COUNTIF($AS$20:$AT$47,AY58)=0,"",IF(1=COUNTIF($AS$20:$AS$47,AY58),IF(VLOOKUP(AY58,$AS$20:$BC$47,11,0)="","",VLOOKUP(AY58,$AS$20:$BC$47,11,0)),IF(VLOOKUP(AY58,$AT$20:$BC$47,10,0)="","",VLOOKUP(AY58,$AT$20:$BC$47,10,0))))</f>
      </c>
      <c r="BA58" s="94">
        <f>IF(COUNTIF($AS$20:$AT$47,BB58)=0,"",IF(1=COUNTIF($AS$20:$AS$47,BB58),IF(VLOOKUP(BB58,$AS$20:$BC$47,5,0)="","",VLOOKUP(BB58,$AS$20:$BC$47,5,0)),IF(VLOOKUP(BB58,$AT$20:$BC$47,8,0)="","",VLOOKUP(BB58,$AT$20:$BC$47,8,0))))</f>
      </c>
      <c r="BB58" s="95">
        <f>AY58+1</f>
        <v>43</v>
      </c>
      <c r="BC58" s="70">
        <f>IF(COUNTIF($AS$20:$AT$47,BB58)=0,"",IF(1=COUNTIF($AS$20:$AS$47,BB58),IF(VLOOKUP(BB58,$AS$20:$BC$47,11,0)="","",VLOOKUP(BB58,$AS$20:$BC$47,11,0)),IF(VLOOKUP(BB58,$AT$20:$BC$47,10,0)="","",VLOOKUP(BB58,$AT$20:$BC$47,10,0))))</f>
      </c>
      <c r="BD58" s="94">
        <f>IF(COUNTIF($AS$20:$AT$47,BE58)=0,"",IF(1=COUNTIF($AS$20:$AS$47,BE58),IF(VLOOKUP(BE58,$AS$20:$BC$47,5,0)="","",VLOOKUP(BE58,$AS$20:$BC$47,5,0)),IF(VLOOKUP(BE58,$AT$20:$BC$47,8,0)="","",VLOOKUP(BE58,$AT$20:$BC$47,8,0))))</f>
      </c>
      <c r="BE58" s="95">
        <f>BB58+1</f>
        <v>44</v>
      </c>
      <c r="BF58" s="70">
        <f>IF(COUNTIF($AS$20:$AT$47,BE58)=0,"",IF(1=COUNTIF($AS$20:$AS$47,BE58),IF(VLOOKUP(BE58,$AS$20:$BC$47,11,0)="","",VLOOKUP(BE58,$AS$20:$BC$47,11,0)),IF(VLOOKUP(BE58,$AT$20:$BC$47,10,0)="","",VLOOKUP(BE58,$AT$20:$BC$47,10,0))))</f>
      </c>
      <c r="BG58" s="94">
        <f>IF(COUNTIF($AS$20:$AT$47,BH58)=0,"",IF(1=COUNTIF($AS$20:$AS$47,BH58),IF(VLOOKUP(BH58,$AS$20:$BC$47,5,0)="","",VLOOKUP(BH58,$AS$20:$BC$47,5,0)),IF(VLOOKUP(BH58,$AT$20:$BC$47,8,0)="","",VLOOKUP(BH58,$AT$20:$BC$47,8,0))))</f>
      </c>
      <c r="BH58" s="95">
        <f>BE58+1</f>
        <v>45</v>
      </c>
      <c r="BI58" s="70">
        <f>IF(COUNTIF($AS$20:$AT$47,BH58)=0,"",IF(1=COUNTIF($AS$20:$AS$47,BH58),IF(VLOOKUP(BH58,$AS$20:$BC$47,11,0)="","",VLOOKUP(BH58,$AS$20:$BC$47,11,0)),IF(VLOOKUP(BH58,$AT$20:$BC$47,10,0)="","",VLOOKUP(BH58,$AT$20:$BC$47,10,0))))</f>
      </c>
      <c r="BJ58" s="94">
        <f>IF(COUNTIF($AS$20:$AT$47,BK58)=0,"",IF(1=COUNTIF($AS$20:$AS$47,BK58),IF(VLOOKUP(BK58,$AS$20:$BC$47,5,0)="","",VLOOKUP(BK58,$AS$20:$BC$47,5,0)),IF(VLOOKUP(BK58,$AT$20:$BC$47,8,0)="","",VLOOKUP(BK58,$AT$20:$BC$47,8,0))))</f>
      </c>
      <c r="BK58" s="95">
        <f>BH58+1</f>
        <v>46</v>
      </c>
      <c r="BL58" s="70">
        <f>IF(COUNTIF($AS$20:$AT$47,BK58)=0,"",IF(1=COUNTIF($AS$20:$AS$47,BK58),IF(VLOOKUP(BK58,$AS$20:$BC$47,11,0)="","",VLOOKUP(BK58,$AS$20:$BC$47,11,0)),IF(VLOOKUP(BK58,$AT$20:$BC$47,10,0)="","",VLOOKUP(BK58,$AT$20:$BC$47,10,0))))</f>
      </c>
      <c r="BM58" s="94">
        <f>IF(COUNTIF($AS$20:$AT$47,BN58)=0,"",IF(1=COUNTIF($AS$20:$AS$47,BN58),IF(VLOOKUP(BN58,$AS$20:$BC$47,5,0)="","",VLOOKUP(BN58,$AS$20:$BC$47,5,0)),IF(VLOOKUP(BN58,$AT$20:$BC$47,8,0)="","",VLOOKUP(BN58,$AT$20:$BC$47,8,0))))</f>
      </c>
      <c r="BN58" s="95">
        <f>BK58+1</f>
        <v>47</v>
      </c>
      <c r="BO58" s="70">
        <f>IF(COUNTIF($AS$20:$AT$47,BN58)=0,"",IF(1=COUNTIF($AS$20:$AS$47,BN58),IF(VLOOKUP(BN58,$AS$20:$BC$47,11,0)="","",VLOOKUP(BN58,$AS$20:$BC$47,11,0)),IF(VLOOKUP(BN58,$AT$20:$BC$47,10,0)="","",VLOOKUP(BN58,$AT$20:$BC$47,10,0))))</f>
      </c>
      <c r="BQ58" s="94">
        <f>IF(COUNTIF($BO$20:$BP$47,BR58)=0,"",IF(1=COUNTIF($BO$20:$BO$47,BR58),IF(VLOOKUP(BR58,$BO$20:$BY$47,5,0)="","",VLOOKUP(BR58,$BO$20:$BY$47,5,0)),IF(VLOOKUP(BR58,$BP$20:$BY$47,8,0)="","",VLOOKUP(BR58,$BP$20:$BY$47,8,0))))</f>
      </c>
      <c r="BR58" s="95">
        <f>BR55+10</f>
        <v>41</v>
      </c>
      <c r="BS58" s="70">
        <f>IF(COUNTIF($BO$20:$BP$47,BR58)=0,"",IF(1=COUNTIF($BO$20:$BO$47,BR58),IF(VLOOKUP(BR58,$BO$20:$BY$47,11,0)="","",VLOOKUP(BR58,$BO$20:$BY$47,11,0)),IF(VLOOKUP(BR58,$BP$20:$BY$47,10,0)="","",VLOOKUP(BR58,$BP$20:$BY$47,10,0))))</f>
      </c>
      <c r="BT58" s="94">
        <f>IF(COUNTIF($BO$20:$BP$47,BU58)=0,"",IF(1=COUNTIF($BO$20:$BO$47,BU58),IF(VLOOKUP(BU58,$BO$20:$BY$47,5,0)="","",VLOOKUP(BU58,$BO$20:$BY$47,5,0)),IF(VLOOKUP(BU58,$BP$20:$BY$47,8,0)="","",VLOOKUP(BU58,$BP$20:$BY$47,8,0))))</f>
      </c>
      <c r="BU58" s="95">
        <f>BR58+1</f>
        <v>42</v>
      </c>
      <c r="BV58" s="70">
        <f>IF(COUNTIF($BO$20:$BP$47,BU58)=0,"",IF(1=COUNTIF($BO$20:$BO$47,BU58),IF(VLOOKUP(BU58,$BO$20:$BY$47,11,0)="","",VLOOKUP(BU58,$BO$20:$BY$47,11,0)),IF(VLOOKUP(BU58,$BP$20:$BY$47,10,0)="","",VLOOKUP(BU58,$BP$20:$BY$47,10,0))))</f>
      </c>
      <c r="BW58" s="94">
        <f>IF(COUNTIF($BO$20:$BP$47,BX58)=0,"",IF(1=COUNTIF($BO$20:$BO$47,BX58),IF(VLOOKUP(BX58,$BO$20:$BY$47,5,0)="","",VLOOKUP(BX58,$BO$20:$BY$47,5,0)),IF(VLOOKUP(BX58,$BP$20:$BY$47,8,0)="","",VLOOKUP(BX58,$BP$20:$BY$47,8,0))))</f>
      </c>
      <c r="BX58" s="95">
        <f>BU58+1</f>
        <v>43</v>
      </c>
      <c r="BY58" s="70">
        <f>IF(COUNTIF($BO$20:$BP$47,BX58)=0,"",IF(1=COUNTIF($BO$20:$BO$47,BX58),IF(VLOOKUP(BX58,$BO$20:$BY$47,11,0)="","",VLOOKUP(BX58,$BO$20:$BY$47,11,0)),IF(VLOOKUP(BX58,$BP$20:$BY$47,10,0)="","",VLOOKUP(BX58,$BP$20:$BY$47,10,0))))</f>
      </c>
      <c r="BZ58" s="94">
        <f>IF(COUNTIF($BO$20:$BP$47,CA58)=0,"",IF(1=COUNTIF($BO$20:$BO$47,CA58),IF(VLOOKUP(CA58,$BO$20:$BY$47,5,0)="","",VLOOKUP(CA58,$BO$20:$BY$47,5,0)),IF(VLOOKUP(CA58,$BP$20:$BY$47,8,0)="","",VLOOKUP(CA58,$BP$20:$BY$47,8,0))))</f>
      </c>
      <c r="CA58" s="95">
        <f>BX58+1</f>
        <v>44</v>
      </c>
      <c r="CB58" s="70">
        <f>IF(COUNTIF($BO$20:$BP$47,CA58)=0,"",IF(1=COUNTIF($BO$20:$BO$47,CA58),IF(VLOOKUP(CA58,$BO$20:$BY$47,11,0)="","",VLOOKUP(CA58,$BO$20:$BY$47,11,0)),IF(VLOOKUP(CA58,$BP$20:$BY$47,10,0)="","",VLOOKUP(CA58,$BP$20:$BY$47,10,0))))</f>
      </c>
      <c r="CC58" s="94">
        <f>IF(COUNTIF($BO$20:$BP$47,CD58)=0,"",IF(1=COUNTIF($BO$20:$BO$47,CD58),IF(VLOOKUP(CD58,$BO$20:$BY$47,5,0)="","",VLOOKUP(CD58,$BO$20:$BY$47,5,0)),IF(VLOOKUP(CD58,$BP$20:$BY$47,8,0)="","",VLOOKUP(CD58,$BP$20:$BY$47,8,0))))</f>
      </c>
      <c r="CD58" s="95">
        <f>CA58+1</f>
        <v>45</v>
      </c>
      <c r="CE58" s="70">
        <f>IF(COUNTIF($BO$20:$BP$47,CD58)=0,"",IF(1=COUNTIF($BO$20:$BO$47,CD58),IF(VLOOKUP(CD58,$BO$20:$BY$47,11,0)="","",VLOOKUP(CD58,$BO$20:$BY$47,11,0)),IF(VLOOKUP(CD58,$BP$20:$BY$47,10,0)="","",VLOOKUP(CD58,$BP$20:$BY$47,10,0))))</f>
      </c>
      <c r="CF58" s="94">
        <f>IF(COUNTIF($BO$20:$BP$47,CG58)=0,"",IF(1=COUNTIF($BO$20:$BO$47,CG58),IF(VLOOKUP(CG58,$BO$20:$BY$47,5,0)="","",VLOOKUP(CG58,$BO$20:$BY$47,5,0)),IF(VLOOKUP(CG58,$BP$20:$BY$47,8,0)="","",VLOOKUP(CG58,$BP$20:$BY$47,8,0))))</f>
      </c>
      <c r="CG58" s="95">
        <f>CD58+1</f>
        <v>46</v>
      </c>
      <c r="CH58" s="70">
        <f>IF(COUNTIF($BO$20:$BP$47,CG58)=0,"",IF(1=COUNTIF($BO$20:$BO$47,CG58),IF(VLOOKUP(CG58,$BO$20:$BY$47,11,0)="","",VLOOKUP(CG58,$BO$20:$BY$47,11,0)),IF(VLOOKUP(CG58,$BP$20:$BY$47,10,0)="","",VLOOKUP(CG58,$BP$20:$BY$47,10,0))))</f>
      </c>
      <c r="CI58" s="94">
        <f>IF(COUNTIF($BO$20:$BP$47,CJ58)=0,"",IF(1=COUNTIF($BO$20:$BO$47,CJ58),IF(VLOOKUP(CJ58,$BO$20:$BY$47,5,0)="","",VLOOKUP(CJ58,$BO$20:$BY$47,5,0)),IF(VLOOKUP(CJ58,$BP$20:$BY$47,8,0)="","",VLOOKUP(CJ58,$BP$20:$BY$47,8,0))))</f>
      </c>
      <c r="CJ58" s="95">
        <f>CG58+1</f>
        <v>47</v>
      </c>
      <c r="CK58" s="70">
        <f>IF(COUNTIF($BO$20:$BP$47,CJ58)=0,"",IF(1=COUNTIF($BO$20:$BO$47,CJ58),IF(VLOOKUP(CJ58,$BO$20:$BY$47,11,0)="","",VLOOKUP(CJ58,$BO$20:$BY$47,11,0)),IF(VLOOKUP(CJ58,$BP$20:$BY$47,10,0)="","",VLOOKUP(CJ58,$BP$20:$BY$47,10,0))))</f>
      </c>
    </row>
    <row r="59" spans="3:89" ht="12.75" hidden="1">
      <c r="C59" s="74"/>
      <c r="D59" s="26">
        <f>IF(C58="","",IF(C58&gt;L49,"+",IF(C58&lt;L49,"-","+/-")))</f>
      </c>
      <c r="E59" s="76"/>
      <c r="F59" s="74"/>
      <c r="G59" s="26">
        <f>IF(F58="","",IF(F58&gt;L52,"+",IF(F58&lt;L52,"-","+/-")))</f>
      </c>
      <c r="H59" s="76"/>
      <c r="I59" s="74"/>
      <c r="J59" s="26">
        <f>IF(I58="","",IF(I58&gt;L55,"+",IF(I58&lt;L55,"-","+/-")))</f>
      </c>
      <c r="K59" s="76"/>
      <c r="L59" s="74"/>
      <c r="M59" s="26"/>
      <c r="N59" s="76"/>
      <c r="O59" s="74"/>
      <c r="P59" s="26">
        <f>IF(O58="","",IF(O58&gt;L61,"+",IF(O58&lt;L61,"-","+/-")))</f>
      </c>
      <c r="Q59" s="76"/>
      <c r="R59" s="74"/>
      <c r="S59" s="26">
        <f>IF(R58="","",IF(R58&gt;L64,"+",IF(R58&lt;L64,"-","+/-")))</f>
      </c>
      <c r="T59" s="76"/>
      <c r="U59" s="74"/>
      <c r="V59" s="26">
        <f>IF(U58="","",IF(U58&gt;L67,"+",IF(U58&lt;L67,"-","+/-")))</f>
      </c>
      <c r="W59" s="76"/>
      <c r="X59" s="96"/>
      <c r="Y59" s="74"/>
      <c r="Z59" s="26">
        <f>IF(Y58="","",IF(Y58&gt;AH49,"+",IF(Y58&lt;AH49,"-","+/-")))</f>
      </c>
      <c r="AA59" s="76"/>
      <c r="AB59" s="74"/>
      <c r="AC59" s="26">
        <f>IF(AB58="","",IF(AB58&gt;AH52,"+",IF(AB58&lt;AH52,"-","+/-")))</f>
      </c>
      <c r="AD59" s="76"/>
      <c r="AE59" s="74"/>
      <c r="AF59" s="26">
        <f>IF(AE58="","",IF(AE58&gt;AH55,"+",IF(AE58&lt;AH55,"-","+/-")))</f>
      </c>
      <c r="AG59" s="76"/>
      <c r="AH59" s="74"/>
      <c r="AI59" s="26"/>
      <c r="AJ59" s="76"/>
      <c r="AK59" s="74"/>
      <c r="AL59" s="26">
        <f>IF(AK58="","",IF(AK58&gt;AH61,"+",IF(AK58&lt;AH61,"-","+/-")))</f>
      </c>
      <c r="AM59" s="76"/>
      <c r="AN59" s="74"/>
      <c r="AO59" s="26">
        <f>IF(AN58="","",IF(AN58&gt;AH64,"+",IF(AN58&lt;AH64,"-","+/-")))</f>
      </c>
      <c r="AP59" s="76"/>
      <c r="AQ59" s="74"/>
      <c r="AR59" s="26">
        <f>IF(AQ58="","",IF(AQ58&gt;AH67,"+",IF(AQ58&lt;AH67,"-","+/-")))</f>
      </c>
      <c r="AS59" s="76"/>
      <c r="AU59" s="74"/>
      <c r="AV59" s="26">
        <f>IF(AU58="","",IF(AU58&gt;BD49,"+",IF(AU58&lt;BD49,"-","+/-")))</f>
      </c>
      <c r="AW59" s="76"/>
      <c r="AX59" s="74"/>
      <c r="AY59" s="26">
        <f>IF(AX58="","",IF(AX58&gt;BD52,"+",IF(AX58&lt;BD52,"-","+/-")))</f>
      </c>
      <c r="AZ59" s="76"/>
      <c r="BA59" s="74"/>
      <c r="BB59" s="26">
        <f>IF(BA58="","",IF(BA58&gt;BD55,"+",IF(BA58&lt;BD55,"-","+/-")))</f>
      </c>
      <c r="BC59" s="76"/>
      <c r="BD59" s="74"/>
      <c r="BE59" s="26"/>
      <c r="BF59" s="76"/>
      <c r="BG59" s="74"/>
      <c r="BH59" s="26">
        <f>IF(BG58="","",IF(BG58&gt;BD61,"+",IF(BG58&lt;BD61,"-","+/-")))</f>
      </c>
      <c r="BI59" s="76"/>
      <c r="BJ59" s="74"/>
      <c r="BK59" s="26">
        <f>IF(BJ58="","",IF(BJ58&gt;BD64,"+",IF(BJ58&lt;BD64,"-","+/-")))</f>
      </c>
      <c r="BL59" s="76"/>
      <c r="BM59" s="74"/>
      <c r="BN59" s="26">
        <f>IF(BM58="","",IF(BM58&gt;BD67,"+",IF(BM58&lt;BD67,"-","+/-")))</f>
      </c>
      <c r="BO59" s="76"/>
      <c r="BQ59" s="74"/>
      <c r="BR59" s="26">
        <f>IF(BQ58="","",IF(BQ58&gt;BZ49,"+",IF(BQ58&lt;BZ49,"-","+/-")))</f>
      </c>
      <c r="BS59" s="76"/>
      <c r="BT59" s="74"/>
      <c r="BU59" s="26">
        <f>IF(BT58="","",IF(BT58&gt;BZ52,"+",IF(BT58&lt;BZ52,"-","+/-")))</f>
      </c>
      <c r="BV59" s="76"/>
      <c r="BW59" s="74"/>
      <c r="BX59" s="26">
        <f>IF(BW58="","",IF(BW58&gt;BZ55,"+",IF(BW58&lt;BZ55,"-","+/-")))</f>
      </c>
      <c r="BY59" s="76"/>
      <c r="BZ59" s="74"/>
      <c r="CA59" s="26"/>
      <c r="CB59" s="76"/>
      <c r="CC59" s="74"/>
      <c r="CD59" s="26">
        <f>IF(CC58="","",IF(CC58&gt;BZ61,"+",IF(CC58&lt;BZ61,"-","+/-")))</f>
      </c>
      <c r="CE59" s="76"/>
      <c r="CF59" s="74"/>
      <c r="CG59" s="26">
        <f>IF(CF58="","",IF(CF58&gt;BZ64,"+",IF(CF58&lt;BZ64,"-","+/-")))</f>
      </c>
      <c r="CH59" s="76"/>
      <c r="CI59" s="74"/>
      <c r="CJ59" s="26">
        <f>IF(CI58="","",IF(CI58&gt;BZ67,"+",IF(CI58&lt;BZ67,"-","+/-")))</f>
      </c>
      <c r="CK59" s="76"/>
    </row>
    <row r="60" spans="3:89" ht="12.75" hidden="1">
      <c r="C60" s="97">
        <f>IF(E58="","",FIXED(ROUNDDOWN(C58/E58,$H$6),$H$6,TRUE))</f>
      </c>
      <c r="D60" s="93"/>
      <c r="E60" s="78">
        <f>IF(COUNTIF($A$20:$B$47,D58)=0,"",IF(1=COUNTIF($A$20:$A$47,D58),IF(VLOOKUP(D58,$A$20:$K$47,6,0)="","",VLOOKUP(D58,$A$20:$K$47,6,0)),IF(VLOOKUP(D58,$B$20:$K$47,9,0)="","",VLOOKUP(D58,$B$20:$K$47,9,0))))</f>
      </c>
      <c r="F60" s="97">
        <f>IF(H58="","",FIXED(ROUNDDOWN(F58/H58,$H$6),$H$6,TRUE))</f>
      </c>
      <c r="G60" s="93"/>
      <c r="H60" s="78">
        <f>IF(COUNTIF($A$20:$B$47,G58)=0,"",IF(1=COUNTIF($A$20:$A$47,G58),IF(VLOOKUP(G58,$A$20:$K$47,6,0)="","",VLOOKUP(G58,$A$20:$K$47,6,0)),IF(VLOOKUP(G58,$B$20:$K$47,9,0)="","",VLOOKUP(G58,$B$20:$K$47,9,0))))</f>
      </c>
      <c r="I60" s="97">
        <f>IF(K58="","",FIXED(ROUNDDOWN(I58/K58,$H$6),$H$6,TRUE))</f>
      </c>
      <c r="J60" s="93"/>
      <c r="K60" s="78">
        <f>IF(COUNTIF($A$20:$B$47,J58)=0,"",IF(1=COUNTIF($A$20:$A$47,J58),IF(VLOOKUP(J58,$A$20:$K$47,6,0)="","",VLOOKUP(J58,$A$20:$K$47,6,0)),IF(VLOOKUP(J58,$B$20:$K$47,9,0)="","",VLOOKUP(J58,$B$20:$K$47,9,0))))</f>
      </c>
      <c r="L60" s="97">
        <f>IF(N58="","",FIXED(ROUNDDOWN(L58/N58,$H$6),$H$6,TRUE))</f>
      </c>
      <c r="M60" s="93"/>
      <c r="N60" s="78">
        <f>IF(COUNTIF($A$20:$B$47,M58)=0,"",IF(1=COUNTIF($A$20:$A$47,M58),IF(VLOOKUP(M58,$A$20:$K$47,6,0)="","",VLOOKUP(M58,$A$20:$K$47,6,0)),IF(VLOOKUP(M58,$B$20:$K$47,9,0)="","",VLOOKUP(M58,$B$20:$K$47,9,0))))</f>
      </c>
      <c r="O60" s="97">
        <f>IF(Q58="","",FIXED(ROUNDDOWN(O58/Q58,$H$6),$H$6,TRUE))</f>
      </c>
      <c r="P60" s="93"/>
      <c r="Q60" s="78">
        <f>IF(COUNTIF($A$20:$B$47,P58)=0,"",IF(1=COUNTIF($A$20:$A$47,P58),IF(VLOOKUP(P58,$A$20:$K$47,6,0)="","",VLOOKUP(P58,$A$20:$K$47,6,0)),IF(VLOOKUP(P58,$B$20:$K$47,9,0)="","",VLOOKUP(P58,$B$20:$K$47,9,0))))</f>
      </c>
      <c r="R60" s="97">
        <f>IF(T58="","",FIXED(ROUNDDOWN(R58/T58,$H$6),$H$6,TRUE))</f>
      </c>
      <c r="S60" s="93"/>
      <c r="T60" s="78">
        <f>IF(COUNTIF($A$20:$B$47,S58)=0,"",IF(1=COUNTIF($A$20:$A$47,S58),IF(VLOOKUP(S58,$A$20:$K$47,6,0)="","",VLOOKUP(S58,$A$20:$K$47,6,0)),IF(VLOOKUP(S58,$B$20:$K$47,9,0)="","",VLOOKUP(S58,$B$20:$K$47,9,0))))</f>
      </c>
      <c r="U60" s="97">
        <f>IF(W58="","",FIXED(ROUNDDOWN(U58/W58,$H$6),$H$6,TRUE))</f>
      </c>
      <c r="V60" s="93"/>
      <c r="W60" s="78">
        <f>IF(COUNTIF($A$20:$B$47,V58)=0,"",IF(1=COUNTIF($A$20:$A$47,V58),IF(VLOOKUP(V58,$A$20:$K$47,6,0)="","",VLOOKUP(V58,$A$20:$K$47,6,0)),IF(VLOOKUP(V58,$B$20:$K$47,9,0)="","",VLOOKUP(V58,$B$20:$K$47,9,0))))</f>
      </c>
      <c r="X60" s="96"/>
      <c r="Y60" s="97">
        <f>IF(AA58="","",FIXED(ROUNDDOWN(Y58/AA58,$H$6),$H$6,TRUE))</f>
      </c>
      <c r="Z60" s="93"/>
      <c r="AA60" s="78">
        <f>IF(COUNTIF($W$20:$X$47,Z58)=0,"",IF(1=COUNTIF($W$20:$W$47,Z58),IF(VLOOKUP(Z58,$W$20:$AG$47,6,0)="","",VLOOKUP(Z58,$W$20:$AG$47,6,0)),IF(VLOOKUP(Z58,$X$20:$AG$47,9,0)="","",VLOOKUP(Z58,$X$20:$AG$47,9,0))))</f>
      </c>
      <c r="AB60" s="97">
        <f>IF(AD58="","",FIXED(ROUNDDOWN(AB58/AD58,$H$6),$H$6,TRUE))</f>
      </c>
      <c r="AC60" s="93"/>
      <c r="AD60" s="78">
        <f>IF(COUNTIF($W$20:$X$47,AC58)=0,"",IF(1=COUNTIF($W$20:$W$47,AC58),IF(VLOOKUP(AC58,$W$20:$AG$47,6,0)="","",VLOOKUP(AC58,$W$20:$AG$47,6,0)),IF(VLOOKUP(AC58,$X$20:$AG$47,9,0)="","",VLOOKUP(AC58,$X$20:$AG$47,9,0))))</f>
      </c>
      <c r="AE60" s="97">
        <f>IF(AG58="","",FIXED(ROUNDDOWN(AE58/AG58,$H$6),$H$6,TRUE))</f>
      </c>
      <c r="AF60" s="93"/>
      <c r="AG60" s="78">
        <f>IF(COUNTIF($W$20:$X$47,AF58)=0,"",IF(1=COUNTIF($W$20:$W$47,AF58),IF(VLOOKUP(AF58,$W$20:$AG$47,6,0)="","",VLOOKUP(AF58,$W$20:$AG$47,6,0)),IF(VLOOKUP(AF58,$X$20:$AG$47,9,0)="","",VLOOKUP(AF58,$X$20:$AG$47,9,0))))</f>
      </c>
      <c r="AH60" s="97">
        <f>IF(AJ58="","",FIXED(ROUNDDOWN(AH58/AJ58,$H$6),$H$6,TRUE))</f>
      </c>
      <c r="AI60" s="93"/>
      <c r="AJ60" s="78">
        <f>IF(COUNTIF($W$20:$X$47,AI58)=0,"",IF(1=COUNTIF($W$20:$W$47,AI58),IF(VLOOKUP(AI58,$W$20:$AG$47,6,0)="","",VLOOKUP(AI58,$W$20:$AG$47,6,0)),IF(VLOOKUP(AI58,$X$20:$AG$47,9,0)="","",VLOOKUP(AI58,$X$20:$AG$47,9,0))))</f>
      </c>
      <c r="AK60" s="97">
        <f>IF(AM58="","",FIXED(ROUNDDOWN(AK58/AM58,$H$6),$H$6,TRUE))</f>
      </c>
      <c r="AL60" s="93"/>
      <c r="AM60" s="78">
        <f>IF(COUNTIF($W$20:$X$47,AL58)=0,"",IF(1=COUNTIF($W$20:$W$47,AL58),IF(VLOOKUP(AL58,$W$20:$AG$47,6,0)="","",VLOOKUP(AL58,$W$20:$AG$47,6,0)),IF(VLOOKUP(AL58,$X$20:$AG$47,9,0)="","",VLOOKUP(AL58,$X$20:$AG$47,9,0))))</f>
      </c>
      <c r="AN60" s="97">
        <f>IF(AP58="","",FIXED(ROUNDDOWN(AN58/AP58,$H$6),$H$6,TRUE))</f>
      </c>
      <c r="AO60" s="93"/>
      <c r="AP60" s="78">
        <f>IF(COUNTIF($W$20:$X$47,AO58)=0,"",IF(1=COUNTIF($W$20:$W$47,AO58),IF(VLOOKUP(AO58,$W$20:$AG$47,6,0)="","",VLOOKUP(AO58,$W$20:$AG$47,6,0)),IF(VLOOKUP(AO58,$X$20:$AG$47,9,0)="","",VLOOKUP(AO58,$X$20:$AG$47,9,0))))</f>
      </c>
      <c r="AQ60" s="97">
        <f>IF(AS58="","",FIXED(ROUNDDOWN(AQ58/AS58,$H$6),$H$6,TRUE))</f>
      </c>
      <c r="AR60" s="93"/>
      <c r="AS60" s="78">
        <f>IF(COUNTIF($W$20:$X$47,AR58)=0,"",IF(1=COUNTIF($W$20:$W$47,AR58),IF(VLOOKUP(AR58,$W$20:$AG$47,6,0)="","",VLOOKUP(AR58,$W$20:$AG$47,6,0)),IF(VLOOKUP(AR58,$X$20:$AG$47,9,0)="","",VLOOKUP(AR58,$X$20:$AG$47,9,0))))</f>
      </c>
      <c r="AU60" s="97">
        <f>IF(AW58="","",FIXED(ROUNDDOWN(AU58/AW58,$H$6),$H$6,TRUE))</f>
      </c>
      <c r="AV60" s="93"/>
      <c r="AW60" s="78">
        <f>IF(COUNTIF($AS$20:$AT$47,AV58)=0,"",IF(1=COUNTIF($AS$20:$AS$47,AV58),IF(VLOOKUP(AV58,$AS$20:$BC$47,6,0)="","",VLOOKUP(AV58,$AS$20:$BC$47,6,0)),IF(VLOOKUP(AV58,$AT$20:$BC$47,9,0)="","",VLOOKUP(AV58,$AT$20:$BC$47,9,0))))</f>
      </c>
      <c r="AX60" s="97">
        <f>IF(AZ58="","",FIXED(ROUNDDOWN(AX58/AZ58,$H$6),$H$6,TRUE))</f>
      </c>
      <c r="AY60" s="93"/>
      <c r="AZ60" s="78">
        <f>IF(COUNTIF($AS$20:$AT$47,AY58)=0,"",IF(1=COUNTIF($AS$20:$AS$47,AY58),IF(VLOOKUP(AY58,$AS$20:$BC$47,6,0)="","",VLOOKUP(AY58,$AS$20:$BC$47,6,0)),IF(VLOOKUP(AY58,$AT$20:$BC$47,9,0)="","",VLOOKUP(AY58,$AT$20:$BC$47,9,0))))</f>
      </c>
      <c r="BA60" s="97">
        <f>IF(BC58="","",FIXED(ROUNDDOWN(BA58/BC58,$H$6),$H$6,TRUE))</f>
      </c>
      <c r="BB60" s="93"/>
      <c r="BC60" s="78">
        <f>IF(COUNTIF($AS$20:$AT$47,BB58)=0,"",IF(1=COUNTIF($AS$20:$AS$47,BB58),IF(VLOOKUP(BB58,$AS$20:$BC$47,6,0)="","",VLOOKUP(BB58,$AS$20:$BC$47,6,0)),IF(VLOOKUP(BB58,$AT$20:$BC$47,9,0)="","",VLOOKUP(BB58,$AT$20:$BC$47,9,0))))</f>
      </c>
      <c r="BD60" s="97">
        <f>IF(BF58="","",FIXED(ROUNDDOWN(BD58/BF58,$H$6),$H$6,TRUE))</f>
      </c>
      <c r="BE60" s="93"/>
      <c r="BF60" s="78">
        <f>IF(COUNTIF($AS$20:$AT$47,BE58)=0,"",IF(1=COUNTIF($AS$20:$AS$47,BE58),IF(VLOOKUP(BE58,$AS$20:$BC$47,6,0)="","",VLOOKUP(BE58,$AS$20:$BC$47,6,0)),IF(VLOOKUP(BE58,$AT$20:$BC$47,9,0)="","",VLOOKUP(BE58,$AT$20:$BC$47,9,0))))</f>
      </c>
      <c r="BG60" s="97">
        <f>IF(BI58="","",FIXED(ROUNDDOWN(BG58/BI58,$H$6),$H$6,TRUE))</f>
      </c>
      <c r="BH60" s="93"/>
      <c r="BI60" s="78">
        <f>IF(COUNTIF($AS$20:$AT$47,BH58)=0,"",IF(1=COUNTIF($AS$20:$AS$47,BH58),IF(VLOOKUP(BH58,$AS$20:$BC$47,6,0)="","",VLOOKUP(BH58,$AS$20:$BC$47,6,0)),IF(VLOOKUP(BH58,$AT$20:$BC$47,9,0)="","",VLOOKUP(BH58,$AT$20:$BC$47,9,0))))</f>
      </c>
      <c r="BJ60" s="97">
        <f>IF(BL58="","",FIXED(ROUNDDOWN(BJ58/BL58,$H$6),$H$6,TRUE))</f>
      </c>
      <c r="BK60" s="93"/>
      <c r="BL60" s="78">
        <f>IF(COUNTIF($AS$20:$AT$47,BK58)=0,"",IF(1=COUNTIF($AS$20:$AS$47,BK58),IF(VLOOKUP(BK58,$AS$20:$BC$47,6,0)="","",VLOOKUP(BK58,$AS$20:$BC$47,6,0)),IF(VLOOKUP(BK58,$AT$20:$BC$47,9,0)="","",VLOOKUP(BK58,$AT$20:$BC$47,9,0))))</f>
      </c>
      <c r="BM60" s="97">
        <f>IF(BO58="","",FIXED(ROUNDDOWN(BM58/BO58,$H$6),$H$6,TRUE))</f>
      </c>
      <c r="BN60" s="93"/>
      <c r="BO60" s="78">
        <f>IF(COUNTIF($AS$20:$AT$47,BN58)=0,"",IF(1=COUNTIF($AS$20:$AS$47,BN58),IF(VLOOKUP(BN58,$AS$20:$BC$47,6,0)="","",VLOOKUP(BN58,$AS$20:$BC$47,6,0)),IF(VLOOKUP(BN58,$AT$20:$BC$47,9,0)="","",VLOOKUP(BN58,$AT$20:$BC$47,9,0))))</f>
      </c>
      <c r="BQ60" s="97">
        <f>IF(BS58="","",FIXED(ROUNDDOWN(BQ58/BS58,$H$6),$H$6,TRUE))</f>
      </c>
      <c r="BR60" s="93"/>
      <c r="BS60" s="78">
        <f>IF(COUNTIF($BO$20:$BP$47,BR58)=0,"",IF(1=COUNTIF($BO$20:$BO$47,BR58),IF(VLOOKUP(BR58,$BO$20:$BY$47,6,0)="","",VLOOKUP(BR58,$BO$20:$BY$47,6,0)),IF(VLOOKUP(BR58,$BP$20:$BY$47,9,0)="","",VLOOKUP(BR58,$BP$20:$BY$47,9,0))))</f>
      </c>
      <c r="BT60" s="97">
        <f>IF(BV58="","",FIXED(ROUNDDOWN(BT58/BV58,$H$6),$H$6,TRUE))</f>
      </c>
      <c r="BU60" s="93"/>
      <c r="BV60" s="78">
        <f>IF(COUNTIF($BO$20:$BP$47,BU58)=0,"",IF(1=COUNTIF($BO$20:$BO$47,BU58),IF(VLOOKUP(BU58,$BO$20:$BY$47,6,0)="","",VLOOKUP(BU58,$BO$20:$BY$47,6,0)),IF(VLOOKUP(BU58,$BP$20:$BY$47,9,0)="","",VLOOKUP(BU58,$BP$20:$BY$47,9,0))))</f>
      </c>
      <c r="BW60" s="97">
        <f>IF(BY58="","",FIXED(ROUNDDOWN(BW58/BY58,$H$6),$H$6,TRUE))</f>
      </c>
      <c r="BX60" s="93"/>
      <c r="BY60" s="78">
        <f>IF(COUNTIF($BO$20:$BP$47,BX58)=0,"",IF(1=COUNTIF($BO$20:$BO$47,BX58),IF(VLOOKUP(BX58,$BO$20:$BY$47,6,0)="","",VLOOKUP(BX58,$BO$20:$BY$47,6,0)),IF(VLOOKUP(BX58,$BP$20:$BY$47,9,0)="","",VLOOKUP(BX58,$BP$20:$BY$47,9,0))))</f>
      </c>
      <c r="BZ60" s="97">
        <f>IF(CB58="","",FIXED(ROUNDDOWN(BZ58/CB58,$H$6),$H$6,TRUE))</f>
      </c>
      <c r="CA60" s="93"/>
      <c r="CB60" s="78">
        <f>IF(COUNTIF($BO$20:$BP$47,CA58)=0,"",IF(1=COUNTIF($BO$20:$BO$47,CA58),IF(VLOOKUP(CA58,$BO$20:$BY$47,6,0)="","",VLOOKUP(CA58,$BO$20:$BY$47,6,0)),IF(VLOOKUP(CA58,$BP$20:$BY$47,9,0)="","",VLOOKUP(CA58,$BP$20:$BY$47,9,0))))</f>
      </c>
      <c r="CC60" s="97">
        <f>IF(CE58="","",FIXED(ROUNDDOWN(CC58/CE58,$H$6),$H$6,TRUE))</f>
      </c>
      <c r="CD60" s="93"/>
      <c r="CE60" s="78">
        <f>IF(COUNTIF($BO$20:$BP$47,CD58)=0,"",IF(1=COUNTIF($BO$20:$BO$47,CD58),IF(VLOOKUP(CD58,$BO$20:$BY$47,6,0)="","",VLOOKUP(CD58,$BO$20:$BY$47,6,0)),IF(VLOOKUP(CD58,$BP$20:$BY$47,9,0)="","",VLOOKUP(CD58,$BP$20:$BY$47,9,0))))</f>
      </c>
      <c r="CF60" s="97">
        <f>IF(CH58="","",FIXED(ROUNDDOWN(CF58/CH58,$H$6),$H$6,TRUE))</f>
      </c>
      <c r="CG60" s="93"/>
      <c r="CH60" s="78">
        <f>IF(COUNTIF($BO$20:$BP$47,CG58)=0,"",IF(1=COUNTIF($BO$20:$BO$47,CG58),IF(VLOOKUP(CG58,$BO$20:$BY$47,6,0)="","",VLOOKUP(CG58,$BO$20:$BY$47,6,0)),IF(VLOOKUP(CG58,$BP$20:$BY$47,9,0)="","",VLOOKUP(CG58,$BP$20:$BY$47,9,0))))</f>
      </c>
      <c r="CI60" s="97">
        <f>IF(CK58="","",FIXED(ROUNDDOWN(CI58/CK58,$H$6),$H$6,TRUE))</f>
      </c>
      <c r="CJ60" s="93"/>
      <c r="CK60" s="78">
        <f>IF(COUNTIF($BO$20:$BP$47,CJ58)=0,"",IF(1=COUNTIF($BO$20:$BO$47,CJ58),IF(VLOOKUP(CJ58,$BO$20:$BY$47,6,0)="","",VLOOKUP(CJ58,$BO$20:$BY$47,6,0)),IF(VLOOKUP(CJ58,$BP$20:$BY$47,9,0)="","",VLOOKUP(CJ58,$BP$20:$BY$47,9,0))))</f>
      </c>
    </row>
    <row r="61" spans="3:89" ht="12.75" hidden="1">
      <c r="C61" s="94">
        <f>IF(COUNTIF($A$20:$B$47,D61)=0,"",IF(1=COUNTIF($A$20:$A$47,D61),IF(VLOOKUP(D61,$A$20:$K$47,5,0)="","",VLOOKUP(D61,$A$20:$K$47,5,0)),IF(VLOOKUP(D61,$B$20:$K$47,8,0)="","",VLOOKUP(D61,$B$20:$K$47,8,0))))</f>
      </c>
      <c r="D61" s="95">
        <f>D58+10</f>
        <v>51</v>
      </c>
      <c r="E61" s="70">
        <f>IF(COUNTIF($A$20:$B$47,D61)=0,"",IF(1=COUNTIF($A$20:$A$47,D61),IF(VLOOKUP(D61,$A$20:$K$47,11,0)="","",VLOOKUP(D61,$A$20:$K$47,11,0)),IF(VLOOKUP(D61,$B$20:$K$47,10,0)="","",VLOOKUP(D61,$B$20:$K$47,10,0))))</f>
      </c>
      <c r="F61" s="94">
        <f>IF(COUNTIF($A$20:$B$47,G61)=0,"",IF(1=COUNTIF($A$20:$A$47,G61),IF(VLOOKUP(G61,$A$20:$K$47,5,0)="","",VLOOKUP(G61,$A$20:$K$47,5,0)),IF(VLOOKUP(G61,$B$20:$K$47,8,0)="","",VLOOKUP(G61,$B$20:$K$47,8,0))))</f>
      </c>
      <c r="G61" s="95">
        <f>D61+1</f>
        <v>52</v>
      </c>
      <c r="H61" s="70">
        <f>IF(COUNTIF($A$20:$B$47,G61)=0,"",IF(1=COUNTIF($A$20:$A$47,G61),IF(VLOOKUP(G61,$A$20:$K$47,11,0)="","",VLOOKUP(G61,$A$20:$K$47,11,0)),IF(VLOOKUP(G61,$B$20:$K$47,10,0)="","",VLOOKUP(G61,$B$20:$K$47,10,0))))</f>
      </c>
      <c r="I61" s="94">
        <f>IF(COUNTIF($A$20:$B$47,J61)=0,"",IF(1=COUNTIF($A$20:$A$47,J61),IF(VLOOKUP(J61,$A$20:$K$47,5,0)="","",VLOOKUP(J61,$A$20:$K$47,5,0)),IF(VLOOKUP(J61,$B$20:$K$47,8,0)="","",VLOOKUP(J61,$B$20:$K$47,8,0))))</f>
      </c>
      <c r="J61" s="95">
        <f>G61+1</f>
        <v>53</v>
      </c>
      <c r="K61" s="70">
        <f>IF(COUNTIF($A$20:$B$47,J61)=0,"",IF(1=COUNTIF($A$20:$A$47,J61),IF(VLOOKUP(J61,$A$20:$K$47,11,0)="","",VLOOKUP(J61,$A$20:$K$47,11,0)),IF(VLOOKUP(J61,$B$20:$K$47,10,0)="","",VLOOKUP(J61,$B$20:$K$47,10,0))))</f>
      </c>
      <c r="L61" s="94">
        <f>IF(COUNTIF($A$20:$B$47,M61)=0,"",IF(1=COUNTIF($A$20:$A$47,M61),IF(VLOOKUP(M61,$A$20:$K$47,5,0)="","",VLOOKUP(M61,$A$20:$K$47,5,0)),IF(VLOOKUP(M61,$B$20:$K$47,8,0)="","",VLOOKUP(M61,$B$20:$K$47,8,0))))</f>
      </c>
      <c r="M61" s="95">
        <f>J61+1</f>
        <v>54</v>
      </c>
      <c r="N61" s="70">
        <f>IF(COUNTIF($A$20:$B$47,M61)=0,"",IF(1=COUNTIF($A$20:$A$47,M61),IF(VLOOKUP(M61,$A$20:$K$47,11,0)="","",VLOOKUP(M61,$A$20:$K$47,11,0)),IF(VLOOKUP(M61,$B$20:$K$47,10,0)="","",VLOOKUP(M61,$B$20:$K$47,10,0))))</f>
      </c>
      <c r="O61" s="94">
        <f>IF(COUNTIF($A$20:$B$47,P61)=0,"",IF(1=COUNTIF($A$20:$A$47,P61),IF(VLOOKUP(P61,$A$20:$K$47,5,0)="","",VLOOKUP(P61,$A$20:$K$47,5,0)),IF(VLOOKUP(P61,$B$20:$K$47,8,0)="","",VLOOKUP(P61,$B$20:$K$47,8,0))))</f>
      </c>
      <c r="P61" s="95">
        <f>M61+1</f>
        <v>55</v>
      </c>
      <c r="Q61" s="70">
        <f>IF(COUNTIF($A$20:$B$47,P61)=0,"",IF(1=COUNTIF($A$20:$A$47,P61),IF(VLOOKUP(P61,$A$20:$K$47,11,0)="","",VLOOKUP(P61,$A$20:$K$47,11,0)),IF(VLOOKUP(P61,$B$20:$K$47,10,0)="","",VLOOKUP(P61,$B$20:$K$47,10,0))))</f>
      </c>
      <c r="R61" s="94">
        <f>IF(COUNTIF($A$20:$B$47,S61)=0,"",IF(1=COUNTIF($A$20:$A$47,S61),IF(VLOOKUP(S61,$A$20:$K$47,5,0)="","",VLOOKUP(S61,$A$20:$K$47,5,0)),IF(VLOOKUP(S61,$B$20:$K$47,8,0)="","",VLOOKUP(S61,$B$20:$K$47,8,0))))</f>
      </c>
      <c r="S61" s="95">
        <f>P61+1</f>
        <v>56</v>
      </c>
      <c r="T61" s="70">
        <f>IF(COUNTIF($A$20:$B$47,S61)=0,"",IF(1=COUNTIF($A$20:$A$47,S61),IF(VLOOKUP(S61,$A$20:$K$47,11,0)="","",VLOOKUP(S61,$A$20:$K$47,11,0)),IF(VLOOKUP(S61,$B$20:$K$47,10,0)="","",VLOOKUP(S61,$B$20:$K$47,10,0))))</f>
      </c>
      <c r="U61" s="94">
        <f>IF(COUNTIF($A$20:$B$47,V61)=0,"",IF(1=COUNTIF($A$20:$A$47,V61),IF(VLOOKUP(V61,$A$20:$K$47,5,0)="","",VLOOKUP(V61,$A$20:$K$47,5,0)),IF(VLOOKUP(V61,$B$20:$K$47,8,0)="","",VLOOKUP(V61,$B$20:$K$47,8,0))))</f>
      </c>
      <c r="V61" s="95">
        <f>S61+1</f>
        <v>57</v>
      </c>
      <c r="W61" s="70">
        <f>IF(COUNTIF($A$20:$B$47,V61)=0,"",IF(1=COUNTIF($A$20:$A$47,V61),IF(VLOOKUP(V61,$A$20:$K$47,11,0)="","",VLOOKUP(V61,$A$20:$K$47,11,0)),IF(VLOOKUP(V61,$B$20:$K$47,10,0)="","",VLOOKUP(V61,$B$20:$K$47,10,0))))</f>
      </c>
      <c r="X61" s="96"/>
      <c r="Y61" s="94">
        <f>IF(COUNTIF($W$20:$X$47,Z61)=0,"",IF(1=COUNTIF($W$20:$W$47,Z61),IF(VLOOKUP(Z61,$W$20:$AG$47,5,0)="","",VLOOKUP(Z61,$W$20:$AG$47,5,0)),IF(VLOOKUP(Z61,$X$20:$AG$47,8,0)="","",VLOOKUP(Z61,$X$20:$AG$47,8,0))))</f>
      </c>
      <c r="Z61" s="95">
        <f>Z58+10</f>
        <v>51</v>
      </c>
      <c r="AA61" s="70">
        <f>IF(COUNTIF($W$20:$X$47,Z61)=0,"",IF(1=COUNTIF($W$20:$W$47,Z61),IF(VLOOKUP(Z61,$W$20:$AG$47,11,0)="","",VLOOKUP(Z61,$W$20:$AG$47,11,0)),IF(VLOOKUP(Z61,$X$20:$AG$47,10,0)="","",VLOOKUP(Z61,$X$20:$AG$47,10,0))))</f>
      </c>
      <c r="AB61" s="94">
        <f>IF(COUNTIF($W$20:$X$47,AC61)=0,"",IF(1=COUNTIF($W$20:$W$47,AC61),IF(VLOOKUP(AC61,$W$20:$AG$47,5,0)="","",VLOOKUP(AC61,$W$20:$AG$47,5,0)),IF(VLOOKUP(AC61,$X$20:$AG$47,8,0)="","",VLOOKUP(AC61,$X$20:$AG$47,8,0))))</f>
      </c>
      <c r="AC61" s="95">
        <f>Z61+1</f>
        <v>52</v>
      </c>
      <c r="AD61" s="70">
        <f>IF(COUNTIF($W$20:$X$47,AC61)=0,"",IF(1=COUNTIF($W$20:$W$47,AC61),IF(VLOOKUP(AC61,$W$20:$AG$47,11,0)="","",VLOOKUP(AC61,$W$20:$AG$47,11,0)),IF(VLOOKUP(AC61,$X$20:$AG$47,10,0)="","",VLOOKUP(AC61,$X$20:$AG$47,10,0))))</f>
      </c>
      <c r="AE61" s="94">
        <f>IF(COUNTIF($W$20:$X$47,AF61)=0,"",IF(1=COUNTIF($W$20:$W$47,AF61),IF(VLOOKUP(AF61,$W$20:$AG$47,5,0)="","",VLOOKUP(AF61,$W$20:$AG$47,5,0)),IF(VLOOKUP(AF61,$X$20:$AG$47,8,0)="","",VLOOKUP(AF61,$X$20:$AG$47,8,0))))</f>
      </c>
      <c r="AF61" s="95">
        <f>AC61+1</f>
        <v>53</v>
      </c>
      <c r="AG61" s="70">
        <f>IF(COUNTIF($W$20:$X$47,AF61)=0,"",IF(1=COUNTIF($W$20:$W$47,AF61),IF(VLOOKUP(AF61,$W$20:$AG$47,11,0)="","",VLOOKUP(AF61,$W$20:$AG$47,11,0)),IF(VLOOKUP(AF61,$X$20:$AG$47,10,0)="","",VLOOKUP(AF61,$X$20:$AG$47,10,0))))</f>
      </c>
      <c r="AH61" s="94">
        <f>IF(COUNTIF($W$20:$X$47,AI61)=0,"",IF(1=COUNTIF($W$20:$W$47,AI61),IF(VLOOKUP(AI61,$W$20:$AG$47,5,0)="","",VLOOKUP(AI61,$W$20:$AG$47,5,0)),IF(VLOOKUP(AI61,$X$20:$AG$47,8,0)="","",VLOOKUP(AI61,$X$20:$AG$47,8,0))))</f>
      </c>
      <c r="AI61" s="95">
        <f>AF61+1</f>
        <v>54</v>
      </c>
      <c r="AJ61" s="70">
        <f>IF(COUNTIF($W$20:$X$47,AI61)=0,"",IF(1=COUNTIF($W$20:$W$47,AI61),IF(VLOOKUP(AI61,$W$20:$AG$47,11,0)="","",VLOOKUP(AI61,$W$20:$AG$47,11,0)),IF(VLOOKUP(AI61,$X$20:$AG$47,10,0)="","",VLOOKUP(AI61,$X$20:$AG$47,10,0))))</f>
      </c>
      <c r="AK61" s="94">
        <f>IF(COUNTIF($W$20:$X$47,AL61)=0,"",IF(1=COUNTIF($W$20:$W$47,AL61),IF(VLOOKUP(AL61,$W$20:$AG$47,5,0)="","",VLOOKUP(AL61,$W$20:$AG$47,5,0)),IF(VLOOKUP(AL61,$X$20:$AG$47,8,0)="","",VLOOKUP(AL61,$X$20:$AG$47,8,0))))</f>
      </c>
      <c r="AL61" s="95">
        <f>AI61+1</f>
        <v>55</v>
      </c>
      <c r="AM61" s="70">
        <f>IF(COUNTIF($W$20:$X$47,AL61)=0,"",IF(1=COUNTIF($W$20:$W$47,AL61),IF(VLOOKUP(AL61,$W$20:$AG$47,11,0)="","",VLOOKUP(AL61,$W$20:$AG$47,11,0)),IF(VLOOKUP(AL61,$X$20:$AG$47,10,0)="","",VLOOKUP(AL61,$X$20:$AG$47,10,0))))</f>
      </c>
      <c r="AN61" s="94">
        <f>IF(COUNTIF($W$20:$X$47,AO61)=0,"",IF(1=COUNTIF($W$20:$W$47,AO61),IF(VLOOKUP(AO61,$W$20:$AG$47,5,0)="","",VLOOKUP(AO61,$W$20:$AG$47,5,0)),IF(VLOOKUP(AO61,$X$20:$AG$47,8,0)="","",VLOOKUP(AO61,$X$20:$AG$47,8,0))))</f>
      </c>
      <c r="AO61" s="95">
        <f>AL61+1</f>
        <v>56</v>
      </c>
      <c r="AP61" s="70">
        <f>IF(COUNTIF($W$20:$X$47,AO61)=0,"",IF(1=COUNTIF($W$20:$W$47,AO61),IF(VLOOKUP(AO61,$W$20:$AG$47,11,0)="","",VLOOKUP(AO61,$W$20:$AG$47,11,0)),IF(VLOOKUP(AO61,$X$20:$AG$47,10,0)="","",VLOOKUP(AO61,$X$20:$AG$47,10,0))))</f>
      </c>
      <c r="AQ61" s="94">
        <f>IF(COUNTIF($W$20:$X$47,AR61)=0,"",IF(1=COUNTIF($W$20:$W$47,AR61),IF(VLOOKUP(AR61,$W$20:$AG$47,5,0)="","",VLOOKUP(AR61,$W$20:$AG$47,5,0)),IF(VLOOKUP(AR61,$X$20:$AG$47,8,0)="","",VLOOKUP(AR61,$X$20:$AG$47,8,0))))</f>
      </c>
      <c r="AR61" s="95">
        <f>AO61+1</f>
        <v>57</v>
      </c>
      <c r="AS61" s="70">
        <f>IF(COUNTIF($W$20:$X$47,AR61)=0,"",IF(1=COUNTIF($W$20:$W$47,AR61),IF(VLOOKUP(AR61,$W$20:$AG$47,11,0)="","",VLOOKUP(AR61,$W$20:$AG$47,11,0)),IF(VLOOKUP(AR61,$X$20:$AG$47,10,0)="","",VLOOKUP(AR61,$X$20:$AG$47,10,0))))</f>
      </c>
      <c r="AU61" s="94">
        <f>IF(COUNTIF($AS$20:$AT$47,AV61)=0,"",IF(1=COUNTIF($AS$20:$AS$47,AV61),IF(VLOOKUP(AV61,$AS$20:$BC$47,5,0)="","",VLOOKUP(AV61,$AS$20:$BC$47,5,0)),IF(VLOOKUP(AV61,$AT$20:$BC$47,8,0)="","",VLOOKUP(AV61,$AT$20:$BC$47,8,0))))</f>
      </c>
      <c r="AV61" s="95">
        <f>AV58+10</f>
        <v>51</v>
      </c>
      <c r="AW61" s="70">
        <f>IF(COUNTIF($AS$20:$AT$47,AV61)=0,"",IF(1=COUNTIF($AS$20:$AS$47,AV61),IF(VLOOKUP(AV61,$AS$20:$BC$47,11,0)="","",VLOOKUP(AV61,$AS$20:$BC$47,11,0)),IF(VLOOKUP(AV61,$AT$20:$BC$47,10,0)="","",VLOOKUP(AV61,$AT$20:$BC$47,10,0))))</f>
      </c>
      <c r="AX61" s="94">
        <f>IF(COUNTIF($AS$20:$AT$47,AY61)=0,"",IF(1=COUNTIF($AS$20:$AS$47,AY61),IF(VLOOKUP(AY61,$AS$20:$BC$47,5,0)="","",VLOOKUP(AY61,$AS$20:$BC$47,5,0)),IF(VLOOKUP(AY61,$AT$20:$BC$47,8,0)="","",VLOOKUP(AY61,$AT$20:$BC$47,8,0))))</f>
      </c>
      <c r="AY61" s="95">
        <f>AV61+1</f>
        <v>52</v>
      </c>
      <c r="AZ61" s="70">
        <f>IF(COUNTIF($AS$20:$AT$47,AY61)=0,"",IF(1=COUNTIF($AS$20:$AS$47,AY61),IF(VLOOKUP(AY61,$AS$20:$BC$47,11,0)="","",VLOOKUP(AY61,$AS$20:$BC$47,11,0)),IF(VLOOKUP(AY61,$AT$20:$BC$47,10,0)="","",VLOOKUP(AY61,$AT$20:$BC$47,10,0))))</f>
      </c>
      <c r="BA61" s="94">
        <f>IF(COUNTIF($AS$20:$AT$47,BB61)=0,"",IF(1=COUNTIF($AS$20:$AS$47,BB61),IF(VLOOKUP(BB61,$AS$20:$BC$47,5,0)="","",VLOOKUP(BB61,$AS$20:$BC$47,5,0)),IF(VLOOKUP(BB61,$AT$20:$BC$47,8,0)="","",VLOOKUP(BB61,$AT$20:$BC$47,8,0))))</f>
      </c>
      <c r="BB61" s="95">
        <f>AY61+1</f>
        <v>53</v>
      </c>
      <c r="BC61" s="70">
        <f>IF(COUNTIF($AS$20:$AT$47,BB61)=0,"",IF(1=COUNTIF($AS$20:$AS$47,BB61),IF(VLOOKUP(BB61,$AS$20:$BC$47,11,0)="","",VLOOKUP(BB61,$AS$20:$BC$47,11,0)),IF(VLOOKUP(BB61,$AT$20:$BC$47,10,0)="","",VLOOKUP(BB61,$AT$20:$BC$47,10,0))))</f>
      </c>
      <c r="BD61" s="94">
        <f>IF(COUNTIF($AS$20:$AT$47,BE61)=0,"",IF(1=COUNTIF($AS$20:$AS$47,BE61),IF(VLOOKUP(BE61,$AS$20:$BC$47,5,0)="","",VLOOKUP(BE61,$AS$20:$BC$47,5,0)),IF(VLOOKUP(BE61,$AT$20:$BC$47,8,0)="","",VLOOKUP(BE61,$AT$20:$BC$47,8,0))))</f>
      </c>
      <c r="BE61" s="95">
        <f>BB61+1</f>
        <v>54</v>
      </c>
      <c r="BF61" s="70">
        <f>IF(COUNTIF($AS$20:$AT$47,BE61)=0,"",IF(1=COUNTIF($AS$20:$AS$47,BE61),IF(VLOOKUP(BE61,$AS$20:$BC$47,11,0)="","",VLOOKUP(BE61,$AS$20:$BC$47,11,0)),IF(VLOOKUP(BE61,$AT$20:$BC$47,10,0)="","",VLOOKUP(BE61,$AT$20:$BC$47,10,0))))</f>
      </c>
      <c r="BG61" s="94">
        <f>IF(COUNTIF($AS$20:$AT$47,BH61)=0,"",IF(1=COUNTIF($AS$20:$AS$47,BH61),IF(VLOOKUP(BH61,$AS$20:$BC$47,5,0)="","",VLOOKUP(BH61,$AS$20:$BC$47,5,0)),IF(VLOOKUP(BH61,$AT$20:$BC$47,8,0)="","",VLOOKUP(BH61,$AT$20:$BC$47,8,0))))</f>
      </c>
      <c r="BH61" s="95">
        <f>BE61+1</f>
        <v>55</v>
      </c>
      <c r="BI61" s="70">
        <f>IF(COUNTIF($AS$20:$AT$47,BH61)=0,"",IF(1=COUNTIF($AS$20:$AS$47,BH61),IF(VLOOKUP(BH61,$AS$20:$BC$47,11,0)="","",VLOOKUP(BH61,$AS$20:$BC$47,11,0)),IF(VLOOKUP(BH61,$AT$20:$BC$47,10,0)="","",VLOOKUP(BH61,$AT$20:$BC$47,10,0))))</f>
      </c>
      <c r="BJ61" s="94">
        <f>IF(COUNTIF($AS$20:$AT$47,BK61)=0,"",IF(1=COUNTIF($AS$20:$AS$47,BK61),IF(VLOOKUP(BK61,$AS$20:$BC$47,5,0)="","",VLOOKUP(BK61,$AS$20:$BC$47,5,0)),IF(VLOOKUP(BK61,$AT$20:$BC$47,8,0)="","",VLOOKUP(BK61,$AT$20:$BC$47,8,0))))</f>
      </c>
      <c r="BK61" s="95">
        <f>BH61+1</f>
        <v>56</v>
      </c>
      <c r="BL61" s="70">
        <f>IF(COUNTIF($AS$20:$AT$47,BK61)=0,"",IF(1=COUNTIF($AS$20:$AS$47,BK61),IF(VLOOKUP(BK61,$AS$20:$BC$47,11,0)="","",VLOOKUP(BK61,$AS$20:$BC$47,11,0)),IF(VLOOKUP(BK61,$AT$20:$BC$47,10,0)="","",VLOOKUP(BK61,$AT$20:$BC$47,10,0))))</f>
      </c>
      <c r="BM61" s="94">
        <f>IF(COUNTIF($AS$20:$AT$47,BN61)=0,"",IF(1=COUNTIF($AS$20:$AS$47,BN61),IF(VLOOKUP(BN61,$AS$20:$BC$47,5,0)="","",VLOOKUP(BN61,$AS$20:$BC$47,5,0)),IF(VLOOKUP(BN61,$AT$20:$BC$47,8,0)="","",VLOOKUP(BN61,$AT$20:$BC$47,8,0))))</f>
      </c>
      <c r="BN61" s="95">
        <f>BK61+1</f>
        <v>57</v>
      </c>
      <c r="BO61" s="70">
        <f>IF(COUNTIF($AS$20:$AT$47,BN61)=0,"",IF(1=COUNTIF($AS$20:$AS$47,BN61),IF(VLOOKUP(BN61,$AS$20:$BC$47,11,0)="","",VLOOKUP(BN61,$AS$20:$BC$47,11,0)),IF(VLOOKUP(BN61,$AT$20:$BC$47,10,0)="","",VLOOKUP(BN61,$AT$20:$BC$47,10,0))))</f>
      </c>
      <c r="BQ61" s="94">
        <f>IF(COUNTIF($BO$20:$BP$47,BR61)=0,"",IF(1=COUNTIF($BO$20:$BO$47,BR61),IF(VLOOKUP(BR61,$BO$20:$BY$47,5,0)="","",VLOOKUP(BR61,$BO$20:$BY$47,5,0)),IF(VLOOKUP(BR61,$BP$20:$BY$47,8,0)="","",VLOOKUP(BR61,$BP$20:$BY$47,8,0))))</f>
      </c>
      <c r="BR61" s="95">
        <f>BR58+10</f>
        <v>51</v>
      </c>
      <c r="BS61" s="70">
        <f>IF(COUNTIF($BO$20:$BP$47,BR61)=0,"",IF(1=COUNTIF($BO$20:$BO$47,BR61),IF(VLOOKUP(BR61,$BO$20:$BY$47,11,0)="","",VLOOKUP(BR61,$BO$20:$BY$47,11,0)),IF(VLOOKUP(BR61,$BP$20:$BY$47,10,0)="","",VLOOKUP(BR61,$BP$20:$BY$47,10,0))))</f>
      </c>
      <c r="BT61" s="94">
        <f>IF(COUNTIF($BO$20:$BP$47,BU61)=0,"",IF(1=COUNTIF($BO$20:$BO$47,BU61),IF(VLOOKUP(BU61,$BO$20:$BY$47,5,0)="","",VLOOKUP(BU61,$BO$20:$BY$47,5,0)),IF(VLOOKUP(BU61,$BP$20:$BY$47,8,0)="","",VLOOKUP(BU61,$BP$20:$BY$47,8,0))))</f>
      </c>
      <c r="BU61" s="95">
        <f>BR61+1</f>
        <v>52</v>
      </c>
      <c r="BV61" s="70">
        <f>IF(COUNTIF($BO$20:$BP$47,BU61)=0,"",IF(1=COUNTIF($BO$20:$BO$47,BU61),IF(VLOOKUP(BU61,$BO$20:$BY$47,11,0)="","",VLOOKUP(BU61,$BO$20:$BY$47,11,0)),IF(VLOOKUP(BU61,$BP$20:$BY$47,10,0)="","",VLOOKUP(BU61,$BP$20:$BY$47,10,0))))</f>
      </c>
      <c r="BW61" s="94">
        <f>IF(COUNTIF($BO$20:$BP$47,BX61)=0,"",IF(1=COUNTIF($BO$20:$BO$47,BX61),IF(VLOOKUP(BX61,$BO$20:$BY$47,5,0)="","",VLOOKUP(BX61,$BO$20:$BY$47,5,0)),IF(VLOOKUP(BX61,$BP$20:$BY$47,8,0)="","",VLOOKUP(BX61,$BP$20:$BY$47,8,0))))</f>
      </c>
      <c r="BX61" s="95">
        <f>BU61+1</f>
        <v>53</v>
      </c>
      <c r="BY61" s="70">
        <f>IF(COUNTIF($BO$20:$BP$47,BX61)=0,"",IF(1=COUNTIF($BO$20:$BO$47,BX61),IF(VLOOKUP(BX61,$BO$20:$BY$47,11,0)="","",VLOOKUP(BX61,$BO$20:$BY$47,11,0)),IF(VLOOKUP(BX61,$BP$20:$BY$47,10,0)="","",VLOOKUP(BX61,$BP$20:$BY$47,10,0))))</f>
      </c>
      <c r="BZ61" s="94">
        <f>IF(COUNTIF($BO$20:$BP$47,CA61)=0,"",IF(1=COUNTIF($BO$20:$BO$47,CA61),IF(VLOOKUP(CA61,$BO$20:$BY$47,5,0)="","",VLOOKUP(CA61,$BO$20:$BY$47,5,0)),IF(VLOOKUP(CA61,$BP$20:$BY$47,8,0)="","",VLOOKUP(CA61,$BP$20:$BY$47,8,0))))</f>
      </c>
      <c r="CA61" s="95">
        <f>BX61+1</f>
        <v>54</v>
      </c>
      <c r="CB61" s="70">
        <f>IF(COUNTIF($BO$20:$BP$47,CA61)=0,"",IF(1=COUNTIF($BO$20:$BO$47,CA61),IF(VLOOKUP(CA61,$BO$20:$BY$47,11,0)="","",VLOOKUP(CA61,$BO$20:$BY$47,11,0)),IF(VLOOKUP(CA61,$BP$20:$BY$47,10,0)="","",VLOOKUP(CA61,$BP$20:$BY$47,10,0))))</f>
      </c>
      <c r="CC61" s="94">
        <f>IF(COUNTIF($BO$20:$BP$47,CD61)=0,"",IF(1=COUNTIF($BO$20:$BO$47,CD61),IF(VLOOKUP(CD61,$BO$20:$BY$47,5,0)="","",VLOOKUP(CD61,$BO$20:$BY$47,5,0)),IF(VLOOKUP(CD61,$BP$20:$BY$47,8,0)="","",VLOOKUP(CD61,$BP$20:$BY$47,8,0))))</f>
      </c>
      <c r="CD61" s="95">
        <f>CA61+1</f>
        <v>55</v>
      </c>
      <c r="CE61" s="70">
        <f>IF(COUNTIF($BO$20:$BP$47,CD61)=0,"",IF(1=COUNTIF($BO$20:$BO$47,CD61),IF(VLOOKUP(CD61,$BO$20:$BY$47,11,0)="","",VLOOKUP(CD61,$BO$20:$BY$47,11,0)),IF(VLOOKUP(CD61,$BP$20:$BY$47,10,0)="","",VLOOKUP(CD61,$BP$20:$BY$47,10,0))))</f>
      </c>
      <c r="CF61" s="94">
        <f>IF(COUNTIF($BO$20:$BP$47,CG61)=0,"",IF(1=COUNTIF($BO$20:$BO$47,CG61),IF(VLOOKUP(CG61,$BO$20:$BY$47,5,0)="","",VLOOKUP(CG61,$BO$20:$BY$47,5,0)),IF(VLOOKUP(CG61,$BP$20:$BY$47,8,0)="","",VLOOKUP(CG61,$BP$20:$BY$47,8,0))))</f>
      </c>
      <c r="CG61" s="95">
        <f>CD61+1</f>
        <v>56</v>
      </c>
      <c r="CH61" s="70">
        <f>IF(COUNTIF($BO$20:$BP$47,CG61)=0,"",IF(1=COUNTIF($BO$20:$BO$47,CG61),IF(VLOOKUP(CG61,$BO$20:$BY$47,11,0)="","",VLOOKUP(CG61,$BO$20:$BY$47,11,0)),IF(VLOOKUP(CG61,$BP$20:$BY$47,10,0)="","",VLOOKUP(CG61,$BP$20:$BY$47,10,0))))</f>
      </c>
      <c r="CI61" s="94">
        <f>IF(COUNTIF($BO$20:$BP$47,CJ61)=0,"",IF(1=COUNTIF($BO$20:$BO$47,CJ61),IF(VLOOKUP(CJ61,$BO$20:$BY$47,5,0)="","",VLOOKUP(CJ61,$BO$20:$BY$47,5,0)),IF(VLOOKUP(CJ61,$BP$20:$BY$47,8,0)="","",VLOOKUP(CJ61,$BP$20:$BY$47,8,0))))</f>
      </c>
      <c r="CJ61" s="95">
        <f>CG61+1</f>
        <v>57</v>
      </c>
      <c r="CK61" s="70">
        <f>IF(COUNTIF($BO$20:$BP$47,CJ61)=0,"",IF(1=COUNTIF($BO$20:$BO$47,CJ61),IF(VLOOKUP(CJ61,$BO$20:$BY$47,11,0)="","",VLOOKUP(CJ61,$BO$20:$BY$47,11,0)),IF(VLOOKUP(CJ61,$BP$20:$BY$47,10,0)="","",VLOOKUP(CJ61,$BP$20:$BY$47,10,0))))</f>
      </c>
    </row>
    <row r="62" spans="3:89" ht="12.75" hidden="1">
      <c r="C62" s="74"/>
      <c r="D62" s="26">
        <f>IF(C61="","",IF(C61&gt;O49,"+",IF(C61&lt;O49,"-","+/-")))</f>
      </c>
      <c r="E62" s="76"/>
      <c r="F62" s="74"/>
      <c r="G62" s="26">
        <f>IF(F61="","",IF(F61&gt;O52,"+",IF(F61&lt;O52,"-","+/-")))</f>
      </c>
      <c r="H62" s="76"/>
      <c r="I62" s="74"/>
      <c r="J62" s="26">
        <f>IF(I61="","",IF(I61&gt;O55,"+",IF(I61&lt;O55,"-","+/-")))</f>
      </c>
      <c r="K62" s="76"/>
      <c r="L62" s="74"/>
      <c r="M62" s="26">
        <f>IF(L61="","",IF(L61&gt;O58,"+",IF(L61&lt;O58,"-","+/-")))</f>
      </c>
      <c r="N62" s="76"/>
      <c r="O62" s="74"/>
      <c r="P62" s="26"/>
      <c r="Q62" s="76"/>
      <c r="R62" s="74"/>
      <c r="S62" s="26">
        <f>IF(R61="","",IF(R61&gt;O64,"+",IF(R61&lt;O64,"-","+/-")))</f>
      </c>
      <c r="T62" s="76"/>
      <c r="U62" s="74"/>
      <c r="V62" s="26">
        <f>IF(U61="","",IF(U61&gt;O67,"+",IF(U61&lt;O67,"-","+/-")))</f>
      </c>
      <c r="W62" s="76"/>
      <c r="X62" s="96"/>
      <c r="Y62" s="74"/>
      <c r="Z62" s="26">
        <f>IF(Y61="","",IF(Y61&gt;AK49,"+",IF(Y61&lt;AK49,"-","+/-")))</f>
      </c>
      <c r="AA62" s="76"/>
      <c r="AB62" s="74"/>
      <c r="AC62" s="26">
        <f>IF(AB61="","",IF(AB61&gt;AK52,"+",IF(AB61&lt;AK52,"-","+/-")))</f>
      </c>
      <c r="AD62" s="76"/>
      <c r="AE62" s="74"/>
      <c r="AF62" s="26">
        <f>IF(AE61="","",IF(AE61&gt;AK55,"+",IF(AE61&lt;AK55,"-","+/-")))</f>
      </c>
      <c r="AG62" s="76"/>
      <c r="AH62" s="74"/>
      <c r="AI62" s="26">
        <f>IF(AH61="","",IF(AH61&gt;AK58,"+",IF(AH61&lt;AK58,"-","+/-")))</f>
      </c>
      <c r="AJ62" s="76"/>
      <c r="AK62" s="74"/>
      <c r="AL62" s="26"/>
      <c r="AM62" s="76"/>
      <c r="AN62" s="74"/>
      <c r="AO62" s="26">
        <f>IF(AN61="","",IF(AN61&gt;AK64,"+",IF(AN61&lt;AK64,"-","+/-")))</f>
      </c>
      <c r="AP62" s="76"/>
      <c r="AQ62" s="74"/>
      <c r="AR62" s="26">
        <f>IF(AQ61="","",IF(AQ61&gt;AK67,"+",IF(AQ61&lt;AK67,"-","+/-")))</f>
      </c>
      <c r="AS62" s="76"/>
      <c r="AU62" s="74"/>
      <c r="AV62" s="26">
        <f>IF(AU61="","",IF(AU61&gt;BG49,"+",IF(AU61&lt;BG49,"-","+/-")))</f>
      </c>
      <c r="AW62" s="76"/>
      <c r="AX62" s="74"/>
      <c r="AY62" s="26">
        <f>IF(AX61="","",IF(AX61&gt;BG52,"+",IF(AX61&lt;BG52,"-","+/-")))</f>
      </c>
      <c r="AZ62" s="76"/>
      <c r="BA62" s="74"/>
      <c r="BB62" s="26">
        <f>IF(BA61="","",IF(BA61&gt;BG55,"+",IF(BA61&lt;BG55,"-","+/-")))</f>
      </c>
      <c r="BC62" s="76"/>
      <c r="BD62" s="74"/>
      <c r="BE62" s="26">
        <f>IF(BD61="","",IF(BD61&gt;BG58,"+",IF(BD61&lt;BG58,"-","+/-")))</f>
      </c>
      <c r="BF62" s="76"/>
      <c r="BG62" s="74"/>
      <c r="BH62" s="26"/>
      <c r="BI62" s="76"/>
      <c r="BJ62" s="74"/>
      <c r="BK62" s="26">
        <f>IF(BJ61="","",IF(BJ61&gt;BG64,"+",IF(BJ61&lt;BG64,"-","+/-")))</f>
      </c>
      <c r="BL62" s="76"/>
      <c r="BM62" s="74"/>
      <c r="BN62" s="26">
        <f>IF(BM61="","",IF(BM61&gt;BG67,"+",IF(BM61&lt;BG67,"-","+/-")))</f>
      </c>
      <c r="BO62" s="76"/>
      <c r="BQ62" s="74"/>
      <c r="BR62" s="26">
        <f>IF(BQ61="","",IF(BQ61&gt;CC49,"+",IF(BQ61&lt;CC49,"-","+/-")))</f>
      </c>
      <c r="BS62" s="76"/>
      <c r="BT62" s="74"/>
      <c r="BU62" s="26">
        <f>IF(BT61="","",IF(BT61&gt;CC52,"+",IF(BT61&lt;CC52,"-","+/-")))</f>
      </c>
      <c r="BV62" s="76"/>
      <c r="BW62" s="74"/>
      <c r="BX62" s="26">
        <f>IF(BW61="","",IF(BW61&gt;CC55,"+",IF(BW61&lt;CC55,"-","+/-")))</f>
      </c>
      <c r="BY62" s="76"/>
      <c r="BZ62" s="74"/>
      <c r="CA62" s="26">
        <f>IF(BZ61="","",IF(BZ61&gt;CC58,"+",IF(BZ61&lt;CC58,"-","+/-")))</f>
      </c>
      <c r="CB62" s="76"/>
      <c r="CC62" s="74"/>
      <c r="CD62" s="26"/>
      <c r="CE62" s="76"/>
      <c r="CF62" s="74"/>
      <c r="CG62" s="26">
        <f>IF(CF61="","",IF(CF61&gt;CC64,"+",IF(CF61&lt;CC64,"-","+/-")))</f>
      </c>
      <c r="CH62" s="76"/>
      <c r="CI62" s="74"/>
      <c r="CJ62" s="26">
        <f>IF(CI61="","",IF(CI61&gt;CC67,"+",IF(CI61&lt;CC67,"-","+/-")))</f>
      </c>
      <c r="CK62" s="76"/>
    </row>
    <row r="63" spans="3:89" ht="12.75" hidden="1">
      <c r="C63" s="97">
        <f>IF(E61="","",FIXED(ROUNDDOWN(C61/E61,$H$6),$H$6,TRUE))</f>
      </c>
      <c r="D63" s="93"/>
      <c r="E63" s="78">
        <f>IF(COUNTIF($A$20:$B$47,D61)=0,"",IF(1=COUNTIF($A$20:$A$47,D61),IF(VLOOKUP(D61,$A$20:$K$47,6,0)="","",VLOOKUP(D61,$A$20:$K$47,6,0)),IF(VLOOKUP(D61,$B$20:$K$47,9,0)="","",VLOOKUP(D61,$B$20:$K$47,9,0))))</f>
      </c>
      <c r="F63" s="97">
        <f>IF(H61="","",FIXED(ROUNDDOWN(F61/H61,$H$6),$H$6,TRUE))</f>
      </c>
      <c r="G63" s="93"/>
      <c r="H63" s="78">
        <f>IF(COUNTIF($A$20:$B$47,G61)=0,"",IF(1=COUNTIF($A$20:$A$47,G61),IF(VLOOKUP(G61,$A$20:$K$47,6,0)="","",VLOOKUP(G61,$A$20:$K$47,6,0)),IF(VLOOKUP(G61,$B$20:$K$47,9,0)="","",VLOOKUP(G61,$B$20:$K$47,9,0))))</f>
      </c>
      <c r="I63" s="97">
        <f>IF(K61="","",FIXED(ROUNDDOWN(I61/K61,$H$6),$H$6,TRUE))</f>
      </c>
      <c r="J63" s="93"/>
      <c r="K63" s="78">
        <f>IF(COUNTIF($A$20:$B$47,J61)=0,"",IF(1=COUNTIF($A$20:$A$47,J61),IF(VLOOKUP(J61,$A$20:$K$47,6,0)="","",VLOOKUP(J61,$A$20:$K$47,6,0)),IF(VLOOKUP(J61,$B$20:$K$47,9,0)="","",VLOOKUP(J61,$B$20:$K$47,9,0))))</f>
      </c>
      <c r="L63" s="97">
        <f>IF(N61="","",FIXED(ROUNDDOWN(L61/N61,$H$6),$H$6,TRUE))</f>
      </c>
      <c r="M63" s="93"/>
      <c r="N63" s="78">
        <f>IF(COUNTIF($A$20:$B$47,M61)=0,"",IF(1=COUNTIF($A$20:$A$47,M61),IF(VLOOKUP(M61,$A$20:$K$47,6,0)="","",VLOOKUP(M61,$A$20:$K$47,6,0)),IF(VLOOKUP(M61,$B$20:$K$47,9,0)="","",VLOOKUP(M61,$B$20:$K$47,9,0))))</f>
      </c>
      <c r="O63" s="97">
        <f>IF(Q61="","",FIXED(ROUNDDOWN(O61/Q61,$H$6),$H$6,TRUE))</f>
      </c>
      <c r="P63" s="93"/>
      <c r="Q63" s="78">
        <f>IF(COUNTIF($A$20:$B$47,P61)=0,"",IF(1=COUNTIF($A$20:$A$47,P61),IF(VLOOKUP(P61,$A$20:$K$47,6,0)="","",VLOOKUP(P61,$A$20:$K$47,6,0)),IF(VLOOKUP(P61,$B$20:$K$47,9,0)="","",VLOOKUP(P61,$B$20:$K$47,9,0))))</f>
      </c>
      <c r="R63" s="97">
        <f>IF(T61="","",FIXED(ROUNDDOWN(R61/T61,$H$6),$H$6,TRUE))</f>
      </c>
      <c r="S63" s="93"/>
      <c r="T63" s="78">
        <f>IF(COUNTIF($A$20:$B$47,S61)=0,"",IF(1=COUNTIF($A$20:$A$47,S61),IF(VLOOKUP(S61,$A$20:$K$47,6,0)="","",VLOOKUP(S61,$A$20:$K$47,6,0)),IF(VLOOKUP(S61,$B$20:$K$47,9,0)="","",VLOOKUP(S61,$B$20:$K$47,9,0))))</f>
      </c>
      <c r="U63" s="97">
        <f>IF(W61="","",FIXED(ROUNDDOWN(U61/W61,$H$6),$H$6,TRUE))</f>
      </c>
      <c r="V63" s="93"/>
      <c r="W63" s="78">
        <f>IF(COUNTIF($A$20:$B$47,V61)=0,"",IF(1=COUNTIF($A$20:$A$47,V61),IF(VLOOKUP(V61,$A$20:$K$47,6,0)="","",VLOOKUP(V61,$A$20:$K$47,6,0)),IF(VLOOKUP(V61,$B$20:$K$47,9,0)="","",VLOOKUP(V61,$B$20:$K$47,9,0))))</f>
      </c>
      <c r="X63" s="96"/>
      <c r="Y63" s="97">
        <f>IF(AA61="","",FIXED(ROUNDDOWN(Y61/AA61,$H$6),$H$6,TRUE))</f>
      </c>
      <c r="Z63" s="93"/>
      <c r="AA63" s="78">
        <f>IF(COUNTIF($W$20:$X$47,Z61)=0,"",IF(1=COUNTIF($W$20:$W$47,Z61),IF(VLOOKUP(Z61,$W$20:$AG$47,6,0)="","",VLOOKUP(Z61,$W$20:$AG$47,6,0)),IF(VLOOKUP(Z61,$X$20:$AG$47,9,0)="","",VLOOKUP(Z61,$X$20:$AG$47,9,0))))</f>
      </c>
      <c r="AB63" s="97">
        <f>IF(AD61="","",FIXED(ROUNDDOWN(AB61/AD61,$H$6),$H$6,TRUE))</f>
      </c>
      <c r="AC63" s="93"/>
      <c r="AD63" s="78">
        <f>IF(COUNTIF($W$20:$X$47,AC61)=0,"",IF(1=COUNTIF($W$20:$W$47,AC61),IF(VLOOKUP(AC61,$W$20:$AG$47,6,0)="","",VLOOKUP(AC61,$W$20:$AG$47,6,0)),IF(VLOOKUP(AC61,$X$20:$AG$47,9,0)="","",VLOOKUP(AC61,$X$20:$AG$47,9,0))))</f>
      </c>
      <c r="AE63" s="97">
        <f>IF(AG61="","",FIXED(ROUNDDOWN(AE61/AG61,$H$6),$H$6,TRUE))</f>
      </c>
      <c r="AF63" s="93"/>
      <c r="AG63" s="78">
        <f>IF(COUNTIF($W$20:$X$47,AF61)=0,"",IF(1=COUNTIF($W$20:$W$47,AF61),IF(VLOOKUP(AF61,$W$20:$AG$47,6,0)="","",VLOOKUP(AF61,$W$20:$AG$47,6,0)),IF(VLOOKUP(AF61,$X$20:$AG$47,9,0)="","",VLOOKUP(AF61,$X$20:$AG$47,9,0))))</f>
      </c>
      <c r="AH63" s="97">
        <f>IF(AJ61="","",FIXED(ROUNDDOWN(AH61/AJ61,$H$6),$H$6,TRUE))</f>
      </c>
      <c r="AI63" s="93"/>
      <c r="AJ63" s="78">
        <f>IF(COUNTIF($W$20:$X$47,AI61)=0,"",IF(1=COUNTIF($W$20:$W$47,AI61),IF(VLOOKUP(AI61,$W$20:$AG$47,6,0)="","",VLOOKUP(AI61,$W$20:$AG$47,6,0)),IF(VLOOKUP(AI61,$X$20:$AG$47,9,0)="","",VLOOKUP(AI61,$X$20:$AG$47,9,0))))</f>
      </c>
      <c r="AK63" s="97">
        <f>IF(AM61="","",FIXED(ROUNDDOWN(AK61/AM61,$H$6),$H$6,TRUE))</f>
      </c>
      <c r="AL63" s="93"/>
      <c r="AM63" s="78">
        <f>IF(COUNTIF($W$20:$X$47,AL61)=0,"",IF(1=COUNTIF($W$20:$W$47,AL61),IF(VLOOKUP(AL61,$W$20:$AG$47,6,0)="","",VLOOKUP(AL61,$W$20:$AG$47,6,0)),IF(VLOOKUP(AL61,$X$20:$AG$47,9,0)="","",VLOOKUP(AL61,$X$20:$AG$47,9,0))))</f>
      </c>
      <c r="AN63" s="97">
        <f>IF(AP61="","",FIXED(ROUNDDOWN(AN61/AP61,$H$6),$H$6,TRUE))</f>
      </c>
      <c r="AO63" s="93"/>
      <c r="AP63" s="78">
        <f>IF(COUNTIF($W$20:$X$47,AO61)=0,"",IF(1=COUNTIF($W$20:$W$47,AO61),IF(VLOOKUP(AO61,$W$20:$AG$47,6,0)="","",VLOOKUP(AO61,$W$20:$AG$47,6,0)),IF(VLOOKUP(AO61,$X$20:$AG$47,9,0)="","",VLOOKUP(AO61,$X$20:$AG$47,9,0))))</f>
      </c>
      <c r="AQ63" s="97">
        <f>IF(AS61="","",FIXED(ROUNDDOWN(AQ61/AS61,$H$6),$H$6,TRUE))</f>
      </c>
      <c r="AR63" s="93"/>
      <c r="AS63" s="78">
        <f>IF(COUNTIF($W$20:$X$47,AR61)=0,"",IF(1=COUNTIF($W$20:$W$47,AR61),IF(VLOOKUP(AR61,$W$20:$AG$47,6,0)="","",VLOOKUP(AR61,$W$20:$AG$47,6,0)),IF(VLOOKUP(AR61,$X$20:$AG$47,9,0)="","",VLOOKUP(AR61,$X$20:$AG$47,9,0))))</f>
      </c>
      <c r="AU63" s="97">
        <f>IF(AW61="","",FIXED(ROUNDDOWN(AU61/AW61,$H$6),$H$6,TRUE))</f>
      </c>
      <c r="AV63" s="93"/>
      <c r="AW63" s="78">
        <f>IF(COUNTIF($AS$20:$AT$47,AV61)=0,"",IF(1=COUNTIF($AS$20:$AS$47,AV61),IF(VLOOKUP(AV61,$AS$20:$BC$47,6,0)="","",VLOOKUP(AV61,$AS$20:$BC$47,6,0)),IF(VLOOKUP(AV61,$AT$20:$BC$47,9,0)="","",VLOOKUP(AV61,$AT$20:$BC$47,9,0))))</f>
      </c>
      <c r="AX63" s="97">
        <f>IF(AZ61="","",FIXED(ROUNDDOWN(AX61/AZ61,$H$6),$H$6,TRUE))</f>
      </c>
      <c r="AY63" s="93"/>
      <c r="AZ63" s="78">
        <f>IF(COUNTIF($AS$20:$AT$47,AY61)=0,"",IF(1=COUNTIF($AS$20:$AS$47,AY61),IF(VLOOKUP(AY61,$AS$20:$BC$47,6,0)="","",VLOOKUP(AY61,$AS$20:$BC$47,6,0)),IF(VLOOKUP(AY61,$AT$20:$BC$47,9,0)="","",VLOOKUP(AY61,$AT$20:$BC$47,9,0))))</f>
      </c>
      <c r="BA63" s="97">
        <f>IF(BC61="","",FIXED(ROUNDDOWN(BA61/BC61,$H$6),$H$6,TRUE))</f>
      </c>
      <c r="BB63" s="93"/>
      <c r="BC63" s="78">
        <f>IF(COUNTIF($AS$20:$AT$47,BB61)=0,"",IF(1=COUNTIF($AS$20:$AS$47,BB61),IF(VLOOKUP(BB61,$AS$20:$BC$47,6,0)="","",VLOOKUP(BB61,$AS$20:$BC$47,6,0)),IF(VLOOKUP(BB61,$AT$20:$BC$47,9,0)="","",VLOOKUP(BB61,$AT$20:$BC$47,9,0))))</f>
      </c>
      <c r="BD63" s="97">
        <f>IF(BF61="","",FIXED(ROUNDDOWN(BD61/BF61,$H$6),$H$6,TRUE))</f>
      </c>
      <c r="BE63" s="93"/>
      <c r="BF63" s="78">
        <f>IF(COUNTIF($AS$20:$AT$47,BE61)=0,"",IF(1=COUNTIF($AS$20:$AS$47,BE61),IF(VLOOKUP(BE61,$AS$20:$BC$47,6,0)="","",VLOOKUP(BE61,$AS$20:$BC$47,6,0)),IF(VLOOKUP(BE61,$AT$20:$BC$47,9,0)="","",VLOOKUP(BE61,$AT$20:$BC$47,9,0))))</f>
      </c>
      <c r="BG63" s="97">
        <f>IF(BI61="","",FIXED(ROUNDDOWN(BG61/BI61,$H$6),$H$6,TRUE))</f>
      </c>
      <c r="BH63" s="93"/>
      <c r="BI63" s="78">
        <f>IF(COUNTIF($AS$20:$AT$47,BH61)=0,"",IF(1=COUNTIF($AS$20:$AS$47,BH61),IF(VLOOKUP(BH61,$AS$20:$BC$47,6,0)="","",VLOOKUP(BH61,$AS$20:$BC$47,6,0)),IF(VLOOKUP(BH61,$AT$20:$BC$47,9,0)="","",VLOOKUP(BH61,$AT$20:$BC$47,9,0))))</f>
      </c>
      <c r="BJ63" s="97">
        <f>IF(BL61="","",FIXED(ROUNDDOWN(BJ61/BL61,$H$6),$H$6,TRUE))</f>
      </c>
      <c r="BK63" s="93"/>
      <c r="BL63" s="78">
        <f>IF(COUNTIF($AS$20:$AT$47,BK61)=0,"",IF(1=COUNTIF($AS$20:$AS$47,BK61),IF(VLOOKUP(BK61,$AS$20:$BC$47,6,0)="","",VLOOKUP(BK61,$AS$20:$BC$47,6,0)),IF(VLOOKUP(BK61,$AT$20:$BC$47,9,0)="","",VLOOKUP(BK61,$AT$20:$BC$47,9,0))))</f>
      </c>
      <c r="BM63" s="97">
        <f>IF(BO61="","",FIXED(ROUNDDOWN(BM61/BO61,$H$6),$H$6,TRUE))</f>
      </c>
      <c r="BN63" s="93"/>
      <c r="BO63" s="78">
        <f>IF(COUNTIF($AS$20:$AT$47,BN61)=0,"",IF(1=COUNTIF($AS$20:$AS$47,BN61),IF(VLOOKUP(BN61,$AS$20:$BC$47,6,0)="","",VLOOKUP(BN61,$AS$20:$BC$47,6,0)),IF(VLOOKUP(BN61,$AT$20:$BC$47,9,0)="","",VLOOKUP(BN61,$AT$20:$BC$47,9,0))))</f>
      </c>
      <c r="BQ63" s="97">
        <f>IF(BS61="","",FIXED(ROUNDDOWN(BQ61/BS61,$H$6),$H$6,TRUE))</f>
      </c>
      <c r="BR63" s="93"/>
      <c r="BS63" s="78">
        <f>IF(COUNTIF($BO$20:$BP$47,BR61)=0,"",IF(1=COUNTIF($BO$20:$BO$47,BR61),IF(VLOOKUP(BR61,$BO$20:$BY$47,6,0)="","",VLOOKUP(BR61,$BO$20:$BY$47,6,0)),IF(VLOOKUP(BR61,$BP$20:$BY$47,9,0)="","",VLOOKUP(BR61,$BP$20:$BY$47,9,0))))</f>
      </c>
      <c r="BT63" s="97">
        <f>IF(BV61="","",FIXED(ROUNDDOWN(BT61/BV61,$H$6),$H$6,TRUE))</f>
      </c>
      <c r="BU63" s="93"/>
      <c r="BV63" s="78">
        <f>IF(COUNTIF($BO$20:$BP$47,BU61)=0,"",IF(1=COUNTIF($BO$20:$BO$47,BU61),IF(VLOOKUP(BU61,$BO$20:$BY$47,6,0)="","",VLOOKUP(BU61,$BO$20:$BY$47,6,0)),IF(VLOOKUP(BU61,$BP$20:$BY$47,9,0)="","",VLOOKUP(BU61,$BP$20:$BY$47,9,0))))</f>
      </c>
      <c r="BW63" s="97">
        <f>IF(BY61="","",FIXED(ROUNDDOWN(BW61/BY61,$H$6),$H$6,TRUE))</f>
      </c>
      <c r="BX63" s="93"/>
      <c r="BY63" s="78">
        <f>IF(COUNTIF($BO$20:$BP$47,BX61)=0,"",IF(1=COUNTIF($BO$20:$BO$47,BX61),IF(VLOOKUP(BX61,$BO$20:$BY$47,6,0)="","",VLOOKUP(BX61,$BO$20:$BY$47,6,0)),IF(VLOOKUP(BX61,$BP$20:$BY$47,9,0)="","",VLOOKUP(BX61,$BP$20:$BY$47,9,0))))</f>
      </c>
      <c r="BZ63" s="97">
        <f>IF(CB61="","",FIXED(ROUNDDOWN(BZ61/CB61,$H$6),$H$6,TRUE))</f>
      </c>
      <c r="CA63" s="93"/>
      <c r="CB63" s="78">
        <f>IF(COUNTIF($BO$20:$BP$47,CA61)=0,"",IF(1=COUNTIF($BO$20:$BO$47,CA61),IF(VLOOKUP(CA61,$BO$20:$BY$47,6,0)="","",VLOOKUP(CA61,$BO$20:$BY$47,6,0)),IF(VLOOKUP(CA61,$BP$20:$BY$47,9,0)="","",VLOOKUP(CA61,$BP$20:$BY$47,9,0))))</f>
      </c>
      <c r="CC63" s="97">
        <f>IF(CE61="","",FIXED(ROUNDDOWN(CC61/CE61,$H$6),$H$6,TRUE))</f>
      </c>
      <c r="CD63" s="93"/>
      <c r="CE63" s="78">
        <f>IF(COUNTIF($BO$20:$BP$47,CD61)=0,"",IF(1=COUNTIF($BO$20:$BO$47,CD61),IF(VLOOKUP(CD61,$BO$20:$BY$47,6,0)="","",VLOOKUP(CD61,$BO$20:$BY$47,6,0)),IF(VLOOKUP(CD61,$BP$20:$BY$47,9,0)="","",VLOOKUP(CD61,$BP$20:$BY$47,9,0))))</f>
      </c>
      <c r="CF63" s="97">
        <f>IF(CH61="","",FIXED(ROUNDDOWN(CF61/CH61,$H$6),$H$6,TRUE))</f>
      </c>
      <c r="CG63" s="93"/>
      <c r="CH63" s="78">
        <f>IF(COUNTIF($BO$20:$BP$47,CG61)=0,"",IF(1=COUNTIF($BO$20:$BO$47,CG61),IF(VLOOKUP(CG61,$BO$20:$BY$47,6,0)="","",VLOOKUP(CG61,$BO$20:$BY$47,6,0)),IF(VLOOKUP(CG61,$BP$20:$BY$47,9,0)="","",VLOOKUP(CG61,$BP$20:$BY$47,9,0))))</f>
      </c>
      <c r="CI63" s="97">
        <f>IF(CK61="","",FIXED(ROUNDDOWN(CI61/CK61,$H$6),$H$6,TRUE))</f>
      </c>
      <c r="CJ63" s="93"/>
      <c r="CK63" s="78">
        <f>IF(COUNTIF($BO$20:$BP$47,CJ61)=0,"",IF(1=COUNTIF($BO$20:$BO$47,CJ61),IF(VLOOKUP(CJ61,$BO$20:$BY$47,6,0)="","",VLOOKUP(CJ61,$BO$20:$BY$47,6,0)),IF(VLOOKUP(CJ61,$BP$20:$BY$47,9,0)="","",VLOOKUP(CJ61,$BP$20:$BY$47,9,0))))</f>
      </c>
    </row>
    <row r="64" spans="3:89" ht="12.75" hidden="1">
      <c r="C64" s="94">
        <f>IF(COUNTIF($A$20:$B$47,D64)=0,"",IF(1=COUNTIF($A$20:$A$47,D64),IF(VLOOKUP(D64,$A$20:$K$47,5,0)="","",VLOOKUP(D64,$A$20:$K$47,5,0)),IF(VLOOKUP(D64,$B$20:$K$47,8,0)="","",VLOOKUP(D64,$B$20:$K$47,8,0))))</f>
      </c>
      <c r="D64" s="95">
        <f>D61+10</f>
        <v>61</v>
      </c>
      <c r="E64" s="70">
        <f>IF(COUNTIF($A$20:$B$47,D64)=0,"",IF(1=COUNTIF($A$20:$A$47,D64),IF(VLOOKUP(D64,$A$20:$K$47,11,0)="","",VLOOKUP(D64,$A$20:$K$47,11,0)),IF(VLOOKUP(D64,$B$20:$K$47,10,0)="","",VLOOKUP(D64,$B$20:$K$47,10,0))))</f>
      </c>
      <c r="F64" s="94">
        <f>IF(COUNTIF($A$20:$B$47,G64)=0,"",IF(1=COUNTIF($A$20:$A$47,G64),IF(VLOOKUP(G64,$A$20:$K$47,5,0)="","",VLOOKUP(G64,$A$20:$K$47,5,0)),IF(VLOOKUP(G64,$B$20:$K$47,8,0)="","",VLOOKUP(G64,$B$20:$K$47,8,0))))</f>
      </c>
      <c r="G64" s="95">
        <f>D64+1</f>
        <v>62</v>
      </c>
      <c r="H64" s="70">
        <f>IF(COUNTIF($A$20:$B$47,G64)=0,"",IF(1=COUNTIF($A$20:$A$47,G64),IF(VLOOKUP(G64,$A$20:$K$47,11,0)="","",VLOOKUP(G64,$A$20:$K$47,11,0)),IF(VLOOKUP(G64,$B$20:$K$47,10,0)="","",VLOOKUP(G64,$B$20:$K$47,10,0))))</f>
      </c>
      <c r="I64" s="94">
        <f>IF(COUNTIF($A$20:$B$47,J64)=0,"",IF(1=COUNTIF($A$20:$A$47,J64),IF(VLOOKUP(J64,$A$20:$K$47,5,0)="","",VLOOKUP(J64,$A$20:$K$47,5,0)),IF(VLOOKUP(J64,$B$20:$K$47,8,0)="","",VLOOKUP(J64,$B$20:$K$47,8,0))))</f>
      </c>
      <c r="J64" s="95">
        <f>G64+1</f>
        <v>63</v>
      </c>
      <c r="K64" s="70">
        <f>IF(COUNTIF($A$20:$B$47,J64)=0,"",IF(1=COUNTIF($A$20:$A$47,J64),IF(VLOOKUP(J64,$A$20:$K$47,11,0)="","",VLOOKUP(J64,$A$20:$K$47,11,0)),IF(VLOOKUP(J64,$B$20:$K$47,10,0)="","",VLOOKUP(J64,$B$20:$K$47,10,0))))</f>
      </c>
      <c r="L64" s="94">
        <f>IF(COUNTIF($A$20:$B$47,M64)=0,"",IF(1=COUNTIF($A$20:$A$47,M64),IF(VLOOKUP(M64,$A$20:$K$47,5,0)="","",VLOOKUP(M64,$A$20:$K$47,5,0)),IF(VLOOKUP(M64,$B$20:$K$47,8,0)="","",VLOOKUP(M64,$B$20:$K$47,8,0))))</f>
      </c>
      <c r="M64" s="95">
        <f>J64+1</f>
        <v>64</v>
      </c>
      <c r="N64" s="70">
        <f>IF(COUNTIF($A$20:$B$47,M64)=0,"",IF(1=COUNTIF($A$20:$A$47,M64),IF(VLOOKUP(M64,$A$20:$K$47,11,0)="","",VLOOKUP(M64,$A$20:$K$47,11,0)),IF(VLOOKUP(M64,$B$20:$K$47,10,0)="","",VLOOKUP(M64,$B$20:$K$47,10,0))))</f>
      </c>
      <c r="O64" s="94">
        <f>IF(COUNTIF($A$20:$B$47,P64)=0,"",IF(1=COUNTIF($A$20:$A$47,P64),IF(VLOOKUP(P64,$A$20:$K$47,5,0)="","",VLOOKUP(P64,$A$20:$K$47,5,0)),IF(VLOOKUP(P64,$B$20:$K$47,8,0)="","",VLOOKUP(P64,$B$20:$K$47,8,0))))</f>
      </c>
      <c r="P64" s="95">
        <f>M64+1</f>
        <v>65</v>
      </c>
      <c r="Q64" s="70">
        <f>IF(COUNTIF($A$20:$B$47,P64)=0,"",IF(1=COUNTIF($A$20:$A$47,P64),IF(VLOOKUP(P64,$A$20:$K$47,11,0)="","",VLOOKUP(P64,$A$20:$K$47,11,0)),IF(VLOOKUP(P64,$B$20:$K$47,10,0)="","",VLOOKUP(P64,$B$20:$K$47,10,0))))</f>
      </c>
      <c r="R64" s="94">
        <f>IF(COUNTIF($A$20:$B$47,S64)=0,"",IF(1=COUNTIF($A$20:$A$47,S64),IF(VLOOKUP(S64,$A$20:$K$47,5,0)="","",VLOOKUP(S64,$A$20:$K$47,5,0)),IF(VLOOKUP(S64,$B$20:$K$47,8,0)="","",VLOOKUP(S64,$B$20:$K$47,8,0))))</f>
      </c>
      <c r="S64" s="95">
        <f>P64+1</f>
        <v>66</v>
      </c>
      <c r="T64" s="70">
        <f>IF(COUNTIF($A$20:$B$47,S64)=0,"",IF(1=COUNTIF($A$20:$A$47,S64),IF(VLOOKUP(S64,$A$20:$K$47,11,0)="","",VLOOKUP(S64,$A$20:$K$47,11,0)),IF(VLOOKUP(S64,$B$20:$K$47,10,0)="","",VLOOKUP(S64,$B$20:$K$47,10,0))))</f>
      </c>
      <c r="U64" s="94">
        <f>IF(COUNTIF($A$20:$B$47,V64)=0,"",IF(1=COUNTIF($A$20:$A$47,V64),IF(VLOOKUP(V64,$A$20:$K$47,5,0)="","",VLOOKUP(V64,$A$20:$K$47,5,0)),IF(VLOOKUP(V64,$B$20:$K$47,8,0)="","",VLOOKUP(V64,$B$20:$K$47,8,0))))</f>
      </c>
      <c r="V64" s="95">
        <f>S64+1</f>
        <v>67</v>
      </c>
      <c r="W64" s="70">
        <f>IF(COUNTIF($A$20:$B$47,V64)=0,"",IF(1=COUNTIF($A$20:$A$47,V64),IF(VLOOKUP(V64,$A$20:$K$47,11,0)="","",VLOOKUP(V64,$A$20:$K$47,11,0)),IF(VLOOKUP(V64,$B$20:$K$47,10,0)="","",VLOOKUP(V64,$B$20:$K$47,10,0))))</f>
      </c>
      <c r="X64" s="96"/>
      <c r="Y64" s="94">
        <f>IF(COUNTIF($W$20:$X$47,Z64)=0,"",IF(1=COUNTIF($W$20:$W$47,Z64),IF(VLOOKUP(Z64,$W$20:$AG$47,5,0)="","",VLOOKUP(Z64,$W$20:$AG$47,5,0)),IF(VLOOKUP(Z64,$X$20:$AG$47,8,0)="","",VLOOKUP(Z64,$X$20:$AG$47,8,0))))</f>
      </c>
      <c r="Z64" s="95">
        <f>Z61+10</f>
        <v>61</v>
      </c>
      <c r="AA64" s="70">
        <f>IF(COUNTIF($W$20:$X$47,Z64)=0,"",IF(1=COUNTIF($W$20:$W$47,Z64),IF(VLOOKUP(Z64,$W$20:$AG$47,11,0)="","",VLOOKUP(Z64,$W$20:$AG$47,11,0)),IF(VLOOKUP(Z64,$X$20:$AG$47,10,0)="","",VLOOKUP(Z64,$X$20:$AG$47,10,0))))</f>
      </c>
      <c r="AB64" s="94">
        <f>IF(COUNTIF($W$20:$X$47,AC64)=0,"",IF(1=COUNTIF($W$20:$W$47,AC64),IF(VLOOKUP(AC64,$W$20:$AG$47,5,0)="","",VLOOKUP(AC64,$W$20:$AG$47,5,0)),IF(VLOOKUP(AC64,$X$20:$AG$47,8,0)="","",VLOOKUP(AC64,$X$20:$AG$47,8,0))))</f>
      </c>
      <c r="AC64" s="95">
        <f>Z64+1</f>
        <v>62</v>
      </c>
      <c r="AD64" s="70">
        <f>IF(COUNTIF($W$20:$X$47,AC64)=0,"",IF(1=COUNTIF($W$20:$W$47,AC64),IF(VLOOKUP(AC64,$W$20:$AG$47,11,0)="","",VLOOKUP(AC64,$W$20:$AG$47,11,0)),IF(VLOOKUP(AC64,$X$20:$AG$47,10,0)="","",VLOOKUP(AC64,$X$20:$AG$47,10,0))))</f>
      </c>
      <c r="AE64" s="94">
        <f>IF(COUNTIF($W$20:$X$47,AF64)=0,"",IF(1=COUNTIF($W$20:$W$47,AF64),IF(VLOOKUP(AF64,$W$20:$AG$47,5,0)="","",VLOOKUP(AF64,$W$20:$AG$47,5,0)),IF(VLOOKUP(AF64,$X$20:$AG$47,8,0)="","",VLOOKUP(AF64,$X$20:$AG$47,8,0))))</f>
      </c>
      <c r="AF64" s="95">
        <f>AC64+1</f>
        <v>63</v>
      </c>
      <c r="AG64" s="70">
        <f>IF(COUNTIF($W$20:$X$47,AF64)=0,"",IF(1=COUNTIF($W$20:$W$47,AF64),IF(VLOOKUP(AF64,$W$20:$AG$47,11,0)="","",VLOOKUP(AF64,$W$20:$AG$47,11,0)),IF(VLOOKUP(AF64,$X$20:$AG$47,10,0)="","",VLOOKUP(AF64,$X$20:$AG$47,10,0))))</f>
      </c>
      <c r="AH64" s="94">
        <f>IF(COUNTIF($W$20:$X$47,AI64)=0,"",IF(1=COUNTIF($W$20:$W$47,AI64),IF(VLOOKUP(AI64,$W$20:$AG$47,5,0)="","",VLOOKUP(AI64,$W$20:$AG$47,5,0)),IF(VLOOKUP(AI64,$X$20:$AG$47,8,0)="","",VLOOKUP(AI64,$X$20:$AG$47,8,0))))</f>
      </c>
      <c r="AI64" s="95">
        <f>AF64+1</f>
        <v>64</v>
      </c>
      <c r="AJ64" s="70">
        <f>IF(COUNTIF($W$20:$X$47,AI64)=0,"",IF(1=COUNTIF($W$20:$W$47,AI64),IF(VLOOKUP(AI64,$W$20:$AG$47,11,0)="","",VLOOKUP(AI64,$W$20:$AG$47,11,0)),IF(VLOOKUP(AI64,$X$20:$AG$47,10,0)="","",VLOOKUP(AI64,$X$20:$AG$47,10,0))))</f>
      </c>
      <c r="AK64" s="94">
        <f>IF(COUNTIF($W$20:$X$47,AL64)=0,"",IF(1=COUNTIF($W$20:$W$47,AL64),IF(VLOOKUP(AL64,$W$20:$AG$47,5,0)="","",VLOOKUP(AL64,$W$20:$AG$47,5,0)),IF(VLOOKUP(AL64,$X$20:$AG$47,8,0)="","",VLOOKUP(AL64,$X$20:$AG$47,8,0))))</f>
      </c>
      <c r="AL64" s="95">
        <f>AI64+1</f>
        <v>65</v>
      </c>
      <c r="AM64" s="70">
        <f>IF(COUNTIF($W$20:$X$47,AL64)=0,"",IF(1=COUNTIF($W$20:$W$47,AL64),IF(VLOOKUP(AL64,$W$20:$AG$47,11,0)="","",VLOOKUP(AL64,$W$20:$AG$47,11,0)),IF(VLOOKUP(AL64,$X$20:$AG$47,10,0)="","",VLOOKUP(AL64,$X$20:$AG$47,10,0))))</f>
      </c>
      <c r="AN64" s="94">
        <f>IF(COUNTIF($W$20:$X$47,AO64)=0,"",IF(1=COUNTIF($W$20:$W$47,AO64),IF(VLOOKUP(AO64,$W$20:$AG$47,5,0)="","",VLOOKUP(AO64,$W$20:$AG$47,5,0)),IF(VLOOKUP(AO64,$X$20:$AG$47,8,0)="","",VLOOKUP(AO64,$X$20:$AG$47,8,0))))</f>
      </c>
      <c r="AO64" s="95">
        <f>AL64+1</f>
        <v>66</v>
      </c>
      <c r="AP64" s="70">
        <f>IF(COUNTIF($W$20:$X$47,AO64)=0,"",IF(1=COUNTIF($W$20:$W$47,AO64),IF(VLOOKUP(AO64,$W$20:$AG$47,11,0)="","",VLOOKUP(AO64,$W$20:$AG$47,11,0)),IF(VLOOKUP(AO64,$X$20:$AG$47,10,0)="","",VLOOKUP(AO64,$X$20:$AG$47,10,0))))</f>
      </c>
      <c r="AQ64" s="94">
        <f>IF(COUNTIF($W$20:$X$47,AR64)=0,"",IF(1=COUNTIF($W$20:$W$47,AR64),IF(VLOOKUP(AR64,$W$20:$AG$47,5,0)="","",VLOOKUP(AR64,$W$20:$AG$47,5,0)),IF(VLOOKUP(AR64,$X$20:$AG$47,8,0)="","",VLOOKUP(AR64,$X$20:$AG$47,8,0))))</f>
      </c>
      <c r="AR64" s="95">
        <f>AO64+1</f>
        <v>67</v>
      </c>
      <c r="AS64" s="70">
        <f>IF(COUNTIF($W$20:$X$47,AR64)=0,"",IF(1=COUNTIF($W$20:$W$47,AR64),IF(VLOOKUP(AR64,$W$20:$AG$47,11,0)="","",VLOOKUP(AR64,$W$20:$AG$47,11,0)),IF(VLOOKUP(AR64,$X$20:$AG$47,10,0)="","",VLOOKUP(AR64,$X$20:$AG$47,10,0))))</f>
      </c>
      <c r="AU64" s="94">
        <f>IF(COUNTIF($AS$20:$AT$47,AV64)=0,"",IF(1=COUNTIF($AS$20:$AS$47,AV64),IF(VLOOKUP(AV64,$AS$20:$BC$47,5,0)="","",VLOOKUP(AV64,$AS$20:$BC$47,5,0)),IF(VLOOKUP(AV64,$AT$20:$BC$47,8,0)="","",VLOOKUP(AV64,$AT$20:$BC$47,8,0))))</f>
      </c>
      <c r="AV64" s="95">
        <f>AV61+10</f>
        <v>61</v>
      </c>
      <c r="AW64" s="70">
        <f>IF(COUNTIF($AS$20:$AT$47,AV64)=0,"",IF(1=COUNTIF($AS$20:$AS$47,AV64),IF(VLOOKUP(AV64,$AS$20:$BC$47,11,0)="","",VLOOKUP(AV64,$AS$20:$BC$47,11,0)),IF(VLOOKUP(AV64,$AT$20:$BC$47,10,0)="","",VLOOKUP(AV64,$AT$20:$BC$47,10,0))))</f>
      </c>
      <c r="AX64" s="94">
        <f>IF(COUNTIF($AS$20:$AT$47,AY64)=0,"",IF(1=COUNTIF($AS$20:$AS$47,AY64),IF(VLOOKUP(AY64,$AS$20:$BC$47,5,0)="","",VLOOKUP(AY64,$AS$20:$BC$47,5,0)),IF(VLOOKUP(AY64,$AT$20:$BC$47,8,0)="","",VLOOKUP(AY64,$AT$20:$BC$47,8,0))))</f>
      </c>
      <c r="AY64" s="95">
        <f>AV64+1</f>
        <v>62</v>
      </c>
      <c r="AZ64" s="70">
        <f>IF(COUNTIF($AS$20:$AT$47,AY64)=0,"",IF(1=COUNTIF($AS$20:$AS$47,AY64),IF(VLOOKUP(AY64,$AS$20:$BC$47,11,0)="","",VLOOKUP(AY64,$AS$20:$BC$47,11,0)),IF(VLOOKUP(AY64,$AT$20:$BC$47,10,0)="","",VLOOKUP(AY64,$AT$20:$BC$47,10,0))))</f>
      </c>
      <c r="BA64" s="94">
        <f>IF(COUNTIF($AS$20:$AT$47,BB64)=0,"",IF(1=COUNTIF($AS$20:$AS$47,BB64),IF(VLOOKUP(BB64,$AS$20:$BC$47,5,0)="","",VLOOKUP(BB64,$AS$20:$BC$47,5,0)),IF(VLOOKUP(BB64,$AT$20:$BC$47,8,0)="","",VLOOKUP(BB64,$AT$20:$BC$47,8,0))))</f>
      </c>
      <c r="BB64" s="95">
        <f>AY64+1</f>
        <v>63</v>
      </c>
      <c r="BC64" s="70">
        <f>IF(COUNTIF($AS$20:$AT$47,BB64)=0,"",IF(1=COUNTIF($AS$20:$AS$47,BB64),IF(VLOOKUP(BB64,$AS$20:$BC$47,11,0)="","",VLOOKUP(BB64,$AS$20:$BC$47,11,0)),IF(VLOOKUP(BB64,$AT$20:$BC$47,10,0)="","",VLOOKUP(BB64,$AT$20:$BC$47,10,0))))</f>
      </c>
      <c r="BD64" s="94">
        <f>IF(COUNTIF($AS$20:$AT$47,BE64)=0,"",IF(1=COUNTIF($AS$20:$AS$47,BE64),IF(VLOOKUP(BE64,$AS$20:$BC$47,5,0)="","",VLOOKUP(BE64,$AS$20:$BC$47,5,0)),IF(VLOOKUP(BE64,$AT$20:$BC$47,8,0)="","",VLOOKUP(BE64,$AT$20:$BC$47,8,0))))</f>
      </c>
      <c r="BE64" s="95">
        <f>BB64+1</f>
        <v>64</v>
      </c>
      <c r="BF64" s="70">
        <f>IF(COUNTIF($AS$20:$AT$47,BE64)=0,"",IF(1=COUNTIF($AS$20:$AS$47,BE64),IF(VLOOKUP(BE64,$AS$20:$BC$47,11,0)="","",VLOOKUP(BE64,$AS$20:$BC$47,11,0)),IF(VLOOKUP(BE64,$AT$20:$BC$47,10,0)="","",VLOOKUP(BE64,$AT$20:$BC$47,10,0))))</f>
      </c>
      <c r="BG64" s="94">
        <f>IF(COUNTIF($AS$20:$AT$47,BH64)=0,"",IF(1=COUNTIF($AS$20:$AS$47,BH64),IF(VLOOKUP(BH64,$AS$20:$BC$47,5,0)="","",VLOOKUP(BH64,$AS$20:$BC$47,5,0)),IF(VLOOKUP(BH64,$AT$20:$BC$47,8,0)="","",VLOOKUP(BH64,$AT$20:$BC$47,8,0))))</f>
      </c>
      <c r="BH64" s="95">
        <f>BE64+1</f>
        <v>65</v>
      </c>
      <c r="BI64" s="70">
        <f>IF(COUNTIF($AS$20:$AT$47,BH64)=0,"",IF(1=COUNTIF($AS$20:$AS$47,BH64),IF(VLOOKUP(BH64,$AS$20:$BC$47,11,0)="","",VLOOKUP(BH64,$AS$20:$BC$47,11,0)),IF(VLOOKUP(BH64,$AT$20:$BC$47,10,0)="","",VLOOKUP(BH64,$AT$20:$BC$47,10,0))))</f>
      </c>
      <c r="BJ64" s="94">
        <f>IF(COUNTIF($AS$20:$AT$47,BK64)=0,"",IF(1=COUNTIF($AS$20:$AS$47,BK64),IF(VLOOKUP(BK64,$AS$20:$BC$47,5,0)="","",VLOOKUP(BK64,$AS$20:$BC$47,5,0)),IF(VLOOKUP(BK64,$AT$20:$BC$47,8,0)="","",VLOOKUP(BK64,$AT$20:$BC$47,8,0))))</f>
      </c>
      <c r="BK64" s="95">
        <f>BH64+1</f>
        <v>66</v>
      </c>
      <c r="BL64" s="70">
        <f>IF(COUNTIF($AS$20:$AT$47,BK64)=0,"",IF(1=COUNTIF($AS$20:$AS$47,BK64),IF(VLOOKUP(BK64,$AS$20:$BC$47,11,0)="","",VLOOKUP(BK64,$AS$20:$BC$47,11,0)),IF(VLOOKUP(BK64,$AT$20:$BC$47,10,0)="","",VLOOKUP(BK64,$AT$20:$BC$47,10,0))))</f>
      </c>
      <c r="BM64" s="94">
        <f>IF(COUNTIF($AS$20:$AT$47,BN64)=0,"",IF(1=COUNTIF($AS$20:$AS$47,BN64),IF(VLOOKUP(BN64,$AS$20:$BC$47,5,0)="","",VLOOKUP(BN64,$AS$20:$BC$47,5,0)),IF(VLOOKUP(BN64,$AT$20:$BC$47,8,0)="","",VLOOKUP(BN64,$AT$20:$BC$47,8,0))))</f>
      </c>
      <c r="BN64" s="95">
        <f>BK64+1</f>
        <v>67</v>
      </c>
      <c r="BO64" s="70">
        <f>IF(COUNTIF($AS$20:$AT$47,BN64)=0,"",IF(1=COUNTIF($AS$20:$AS$47,BN64),IF(VLOOKUP(BN64,$AS$20:$BC$47,11,0)="","",VLOOKUP(BN64,$AS$20:$BC$47,11,0)),IF(VLOOKUP(BN64,$AT$20:$BC$47,10,0)="","",VLOOKUP(BN64,$AT$20:$BC$47,10,0))))</f>
      </c>
      <c r="BQ64" s="94">
        <f>IF(COUNTIF($BO$20:$BP$47,BR64)=0,"",IF(1=COUNTIF($BO$20:$BO$47,BR64),IF(VLOOKUP(BR64,$BO$20:$BY$47,5,0)="","",VLOOKUP(BR64,$BO$20:$BY$47,5,0)),IF(VLOOKUP(BR64,$BP$20:$BY$47,8,0)="","",VLOOKUP(BR64,$BP$20:$BY$47,8,0))))</f>
      </c>
      <c r="BR64" s="95">
        <f>BR61+10</f>
        <v>61</v>
      </c>
      <c r="BS64" s="70">
        <f>IF(COUNTIF($BO$20:$BP$47,BR64)=0,"",IF(1=COUNTIF($BO$20:$BO$47,BR64),IF(VLOOKUP(BR64,$BO$20:$BY$47,11,0)="","",VLOOKUP(BR64,$BO$20:$BY$47,11,0)),IF(VLOOKUP(BR64,$BP$20:$BY$47,10,0)="","",VLOOKUP(BR64,$BP$20:$BY$47,10,0))))</f>
      </c>
      <c r="BT64" s="94">
        <f>IF(COUNTIF($BO$20:$BP$47,BU64)=0,"",IF(1=COUNTIF($BO$20:$BO$47,BU64),IF(VLOOKUP(BU64,$BO$20:$BY$47,5,0)="","",VLOOKUP(BU64,$BO$20:$BY$47,5,0)),IF(VLOOKUP(BU64,$BP$20:$BY$47,8,0)="","",VLOOKUP(BU64,$BP$20:$BY$47,8,0))))</f>
      </c>
      <c r="BU64" s="95">
        <f>BR64+1</f>
        <v>62</v>
      </c>
      <c r="BV64" s="70">
        <f>IF(COUNTIF($BO$20:$BP$47,BU64)=0,"",IF(1=COUNTIF($BO$20:$BO$47,BU64),IF(VLOOKUP(BU64,$BO$20:$BY$47,11,0)="","",VLOOKUP(BU64,$BO$20:$BY$47,11,0)),IF(VLOOKUP(BU64,$BP$20:$BY$47,10,0)="","",VLOOKUP(BU64,$BP$20:$BY$47,10,0))))</f>
      </c>
      <c r="BW64" s="94">
        <f>IF(COUNTIF($BO$20:$BP$47,BX64)=0,"",IF(1=COUNTIF($BO$20:$BO$47,BX64),IF(VLOOKUP(BX64,$BO$20:$BY$47,5,0)="","",VLOOKUP(BX64,$BO$20:$BY$47,5,0)),IF(VLOOKUP(BX64,$BP$20:$BY$47,8,0)="","",VLOOKUP(BX64,$BP$20:$BY$47,8,0))))</f>
      </c>
      <c r="BX64" s="95">
        <f>BU64+1</f>
        <v>63</v>
      </c>
      <c r="BY64" s="70">
        <f>IF(COUNTIF($BO$20:$BP$47,BX64)=0,"",IF(1=COUNTIF($BO$20:$BO$47,BX64),IF(VLOOKUP(BX64,$BO$20:$BY$47,11,0)="","",VLOOKUP(BX64,$BO$20:$BY$47,11,0)),IF(VLOOKUP(BX64,$BP$20:$BY$47,10,0)="","",VLOOKUP(BX64,$BP$20:$BY$47,10,0))))</f>
      </c>
      <c r="BZ64" s="94">
        <f>IF(COUNTIF($BO$20:$BP$47,CA64)=0,"",IF(1=COUNTIF($BO$20:$BO$47,CA64),IF(VLOOKUP(CA64,$BO$20:$BY$47,5,0)="","",VLOOKUP(CA64,$BO$20:$BY$47,5,0)),IF(VLOOKUP(CA64,$BP$20:$BY$47,8,0)="","",VLOOKUP(CA64,$BP$20:$BY$47,8,0))))</f>
      </c>
      <c r="CA64" s="95">
        <f>BX64+1</f>
        <v>64</v>
      </c>
      <c r="CB64" s="70">
        <f>IF(COUNTIF($BO$20:$BP$47,CA64)=0,"",IF(1=COUNTIF($BO$20:$BO$47,CA64),IF(VLOOKUP(CA64,$BO$20:$BY$47,11,0)="","",VLOOKUP(CA64,$BO$20:$BY$47,11,0)),IF(VLOOKUP(CA64,$BP$20:$BY$47,10,0)="","",VLOOKUP(CA64,$BP$20:$BY$47,10,0))))</f>
      </c>
      <c r="CC64" s="94">
        <f>IF(COUNTIF($BO$20:$BP$47,CD64)=0,"",IF(1=COUNTIF($BO$20:$BO$47,CD64),IF(VLOOKUP(CD64,$BO$20:$BY$47,5,0)="","",VLOOKUP(CD64,$BO$20:$BY$47,5,0)),IF(VLOOKUP(CD64,$BP$20:$BY$47,8,0)="","",VLOOKUP(CD64,$BP$20:$BY$47,8,0))))</f>
      </c>
      <c r="CD64" s="95">
        <f>CA64+1</f>
        <v>65</v>
      </c>
      <c r="CE64" s="70">
        <f>IF(COUNTIF($BO$20:$BP$47,CD64)=0,"",IF(1=COUNTIF($BO$20:$BO$47,CD64),IF(VLOOKUP(CD64,$BO$20:$BY$47,11,0)="","",VLOOKUP(CD64,$BO$20:$BY$47,11,0)),IF(VLOOKUP(CD64,$BP$20:$BY$47,10,0)="","",VLOOKUP(CD64,$BP$20:$BY$47,10,0))))</f>
      </c>
      <c r="CF64" s="94">
        <f>IF(COUNTIF($BO$20:$BP$47,CG64)=0,"",IF(1=COUNTIF($BO$20:$BO$47,CG64),IF(VLOOKUP(CG64,$BO$20:$BY$47,5,0)="","",VLOOKUP(CG64,$BO$20:$BY$47,5,0)),IF(VLOOKUP(CG64,$BP$20:$BY$47,8,0)="","",VLOOKUP(CG64,$BP$20:$BY$47,8,0))))</f>
      </c>
      <c r="CG64" s="95">
        <f>CD64+1</f>
        <v>66</v>
      </c>
      <c r="CH64" s="70">
        <f>IF(COUNTIF($BO$20:$BP$47,CG64)=0,"",IF(1=COUNTIF($BO$20:$BO$47,CG64),IF(VLOOKUP(CG64,$BO$20:$BY$47,11,0)="","",VLOOKUP(CG64,$BO$20:$BY$47,11,0)),IF(VLOOKUP(CG64,$BP$20:$BY$47,10,0)="","",VLOOKUP(CG64,$BP$20:$BY$47,10,0))))</f>
      </c>
      <c r="CI64" s="94">
        <f>IF(COUNTIF($BO$20:$BP$47,CJ64)=0,"",IF(1=COUNTIF($BO$20:$BO$47,CJ64),IF(VLOOKUP(CJ64,$BO$20:$BY$47,5,0)="","",VLOOKUP(CJ64,$BO$20:$BY$47,5,0)),IF(VLOOKUP(CJ64,$BP$20:$BY$47,8,0)="","",VLOOKUP(CJ64,$BP$20:$BY$47,8,0))))</f>
      </c>
      <c r="CJ64" s="95">
        <f>CG64+1</f>
        <v>67</v>
      </c>
      <c r="CK64" s="70">
        <f>IF(COUNTIF($BO$20:$BP$47,CJ64)=0,"",IF(1=COUNTIF($BO$20:$BO$47,CJ64),IF(VLOOKUP(CJ64,$BO$20:$BY$47,11,0)="","",VLOOKUP(CJ64,$BO$20:$BY$47,11,0)),IF(VLOOKUP(CJ64,$BP$20:$BY$47,10,0)="","",VLOOKUP(CJ64,$BP$20:$BY$47,10,0))))</f>
      </c>
    </row>
    <row r="65" spans="3:89" ht="12.75" hidden="1">
      <c r="C65" s="74"/>
      <c r="D65" s="26">
        <f>IF(C64="","",IF(C64&gt;R49,"+",IF(C64&lt;R49,"-","+/-")))</f>
      </c>
      <c r="E65" s="76"/>
      <c r="F65" s="74"/>
      <c r="G65" s="26">
        <f>IF(F64="","",IF(F64&gt;R52,"+",IF(F64&lt;R52,"-","+/-")))</f>
      </c>
      <c r="H65" s="76"/>
      <c r="I65" s="74"/>
      <c r="J65" s="26">
        <f>IF(I64="","",IF(I64&gt;R55,"+",IF(I64&lt;R55,"-","+/-")))</f>
      </c>
      <c r="K65" s="76"/>
      <c r="L65" s="74"/>
      <c r="M65" s="26">
        <f>IF(L64="","",IF(L64&gt;R58,"+",IF(L64&lt;R58,"-","+/-")))</f>
      </c>
      <c r="N65" s="76"/>
      <c r="O65" s="74"/>
      <c r="P65" s="26">
        <f>IF(O64="","",IF(O64&gt;R61,"+",IF(O64&lt;R61,"-","+/-")))</f>
      </c>
      <c r="Q65" s="76"/>
      <c r="R65" s="74"/>
      <c r="S65" s="26"/>
      <c r="T65" s="76"/>
      <c r="U65" s="74"/>
      <c r="V65" s="26">
        <f>IF(U64="","",IF(U64&gt;R67,"+",IF(U64&lt;R67,"-","+/-")))</f>
      </c>
      <c r="W65" s="76"/>
      <c r="X65" s="96"/>
      <c r="Y65" s="74"/>
      <c r="Z65" s="26">
        <f>IF(Y64="","",IF(Y64&gt;AN49,"+",IF(Y64&lt;AN49,"-","+/-")))</f>
      </c>
      <c r="AA65" s="76"/>
      <c r="AB65" s="74"/>
      <c r="AC65" s="26">
        <f>IF(AB64="","",IF(AB64&gt;AN52,"+",IF(AB64&lt;AN52,"-","+/-")))</f>
      </c>
      <c r="AD65" s="76"/>
      <c r="AE65" s="74"/>
      <c r="AF65" s="26">
        <f>IF(AE64="","",IF(AE64&gt;AN55,"+",IF(AE64&lt;AN55,"-","+/-")))</f>
      </c>
      <c r="AG65" s="76"/>
      <c r="AH65" s="74"/>
      <c r="AI65" s="26">
        <f>IF(AH64="","",IF(AH64&gt;AN58,"+",IF(AH64&lt;AN58,"-","+/-")))</f>
      </c>
      <c r="AJ65" s="76"/>
      <c r="AK65" s="74"/>
      <c r="AL65" s="26">
        <f>IF(AK64="","",IF(AK64&gt;AN61,"+",IF(AK64&lt;AN61,"-","+/-")))</f>
      </c>
      <c r="AM65" s="76"/>
      <c r="AN65" s="74"/>
      <c r="AO65" s="26"/>
      <c r="AP65" s="76"/>
      <c r="AQ65" s="74"/>
      <c r="AR65" s="26">
        <f>IF(AQ64="","",IF(AQ64&gt;AN67,"+",IF(AQ64&lt;AN67,"-","+/-")))</f>
      </c>
      <c r="AS65" s="76"/>
      <c r="AU65" s="74"/>
      <c r="AV65" s="26">
        <f>IF(AU64="","",IF(AU64&gt;BJ49,"+",IF(AU64&lt;BJ49,"-","+/-")))</f>
      </c>
      <c r="AW65" s="76"/>
      <c r="AX65" s="74"/>
      <c r="AY65" s="26">
        <f>IF(AX64="","",IF(AX64&gt;BJ52,"+",IF(AX64&lt;BJ52,"-","+/-")))</f>
      </c>
      <c r="AZ65" s="76"/>
      <c r="BA65" s="74"/>
      <c r="BB65" s="26">
        <f>IF(BA64="","",IF(BA64&gt;BJ55,"+",IF(BA64&lt;BJ55,"-","+/-")))</f>
      </c>
      <c r="BC65" s="76"/>
      <c r="BD65" s="74"/>
      <c r="BE65" s="26">
        <f>IF(BD64="","",IF(BD64&gt;BJ58,"+",IF(BD64&lt;BJ58,"-","+/-")))</f>
      </c>
      <c r="BF65" s="76"/>
      <c r="BG65" s="74"/>
      <c r="BH65" s="26">
        <f>IF(BG64="","",IF(BG64&gt;BJ61,"+",IF(BG64&lt;BJ61,"-","+/-")))</f>
      </c>
      <c r="BI65" s="76"/>
      <c r="BJ65" s="74"/>
      <c r="BK65" s="26"/>
      <c r="BL65" s="76"/>
      <c r="BM65" s="74"/>
      <c r="BN65" s="26">
        <f>IF(BM64="","",IF(BM64&gt;BJ67,"+",IF(BM64&lt;BJ67,"-","+/-")))</f>
      </c>
      <c r="BO65" s="76"/>
      <c r="BQ65" s="74"/>
      <c r="BR65" s="26">
        <f>IF(BQ64="","",IF(BQ64&gt;CF49,"+",IF(BQ64&lt;CF49,"-","+/-")))</f>
      </c>
      <c r="BS65" s="76"/>
      <c r="BT65" s="74"/>
      <c r="BU65" s="26">
        <f>IF(BT64="","",IF(BT64&gt;CF52,"+",IF(BT64&lt;CF52,"-","+/-")))</f>
      </c>
      <c r="BV65" s="76"/>
      <c r="BW65" s="74"/>
      <c r="BX65" s="26">
        <f>IF(BW64="","",IF(BW64&gt;CF55,"+",IF(BW64&lt;CF55,"-","+/-")))</f>
      </c>
      <c r="BY65" s="76"/>
      <c r="BZ65" s="74"/>
      <c r="CA65" s="26">
        <f>IF(BZ64="","",IF(BZ64&gt;CF58,"+",IF(BZ64&lt;CF58,"-","+/-")))</f>
      </c>
      <c r="CB65" s="76"/>
      <c r="CC65" s="74"/>
      <c r="CD65" s="26">
        <f>IF(CC64="","",IF(CC64&gt;CF61,"+",IF(CC64&lt;CF61,"-","+/-")))</f>
      </c>
      <c r="CE65" s="76"/>
      <c r="CF65" s="74"/>
      <c r="CG65" s="26"/>
      <c r="CH65" s="76"/>
      <c r="CI65" s="74"/>
      <c r="CJ65" s="26">
        <f>IF(CI64="","",IF(CI64&gt;CF67,"+",IF(CI64&lt;CF67,"-","+/-")))</f>
      </c>
      <c r="CK65" s="76"/>
    </row>
    <row r="66" spans="3:89" ht="12.75" hidden="1">
      <c r="C66" s="97">
        <f>IF(E64="","",FIXED(ROUNDDOWN(C64/E64,$H$6),$H$6,TRUE))</f>
      </c>
      <c r="D66" s="93"/>
      <c r="E66" s="78">
        <f>IF(COUNTIF($A$20:$B$47,D64)=0,"",IF(1=COUNTIF($A$20:$A$47,D64),IF(VLOOKUP(D64,$A$20:$K$47,6,0)="","",VLOOKUP(D64,$A$20:$K$47,6,0)),IF(VLOOKUP(D64,$B$20:$K$47,9,0)="","",VLOOKUP(D64,$B$20:$K$47,9,0))))</f>
      </c>
      <c r="F66" s="97">
        <f>IF(H64="","",FIXED(ROUNDDOWN(F64/H64,$H$6),$H$6,TRUE))</f>
      </c>
      <c r="G66" s="93"/>
      <c r="H66" s="78">
        <f>IF(COUNTIF($A$20:$B$47,G64)=0,"",IF(1=COUNTIF($A$20:$A$47,G64),IF(VLOOKUP(G64,$A$20:$K$47,6,0)="","",VLOOKUP(G64,$A$20:$K$47,6,0)),IF(VLOOKUP(G64,$B$20:$K$47,9,0)="","",VLOOKUP(G64,$B$20:$K$47,9,0))))</f>
      </c>
      <c r="I66" s="97">
        <f>IF(K64="","",FIXED(ROUNDDOWN(I64/K64,$H$6),$H$6,TRUE))</f>
      </c>
      <c r="J66" s="93"/>
      <c r="K66" s="78">
        <f>IF(COUNTIF($A$20:$B$47,J64)=0,"",IF(1=COUNTIF($A$20:$A$47,J64),IF(VLOOKUP(J64,$A$20:$K$47,6,0)="","",VLOOKUP(J64,$A$20:$K$47,6,0)),IF(VLOOKUP(J64,$B$20:$K$47,9,0)="","",VLOOKUP(J64,$B$20:$K$47,9,0))))</f>
      </c>
      <c r="L66" s="97">
        <f>IF(N64="","",FIXED(ROUNDDOWN(L64/N64,$H$6),$H$6,TRUE))</f>
      </c>
      <c r="M66" s="93"/>
      <c r="N66" s="78">
        <f>IF(COUNTIF($A$20:$B$47,M64)=0,"",IF(1=COUNTIF($A$20:$A$47,M64),IF(VLOOKUP(M64,$A$20:$K$47,6,0)="","",VLOOKUP(M64,$A$20:$K$47,6,0)),IF(VLOOKUP(M64,$B$20:$K$47,9,0)="","",VLOOKUP(M64,$B$20:$K$47,9,0))))</f>
      </c>
      <c r="O66" s="97">
        <f>IF(Q64="","",FIXED(ROUNDDOWN(O64/Q64,$H$6),$H$6,TRUE))</f>
      </c>
      <c r="P66" s="93"/>
      <c r="Q66" s="78">
        <f>IF(COUNTIF($A$20:$B$47,P64)=0,"",IF(1=COUNTIF($A$20:$A$47,P64),IF(VLOOKUP(P64,$A$20:$K$47,6,0)="","",VLOOKUP(P64,$A$20:$K$47,6,0)),IF(VLOOKUP(P64,$B$20:$K$47,9,0)="","",VLOOKUP(P64,$B$20:$K$47,9,0))))</f>
      </c>
      <c r="R66" s="97">
        <f>IF(T64="","",FIXED(ROUNDDOWN(R64/T64,$H$6),$H$6,TRUE))</f>
      </c>
      <c r="S66" s="93"/>
      <c r="T66" s="78">
        <f>IF(COUNTIF($A$20:$B$47,S64)=0,"",IF(1=COUNTIF($A$20:$A$47,S64),IF(VLOOKUP(S64,$A$20:$K$47,6,0)="","",VLOOKUP(S64,$A$20:$K$47,6,0)),IF(VLOOKUP(S64,$B$20:$K$47,9,0)="","",VLOOKUP(S64,$B$20:$K$47,9,0))))</f>
      </c>
      <c r="U66" s="97">
        <f>IF(W64="","",FIXED(ROUNDDOWN(U64/W64,$H$6),$H$6,TRUE))</f>
      </c>
      <c r="V66" s="93"/>
      <c r="W66" s="78">
        <f>IF(COUNTIF($A$20:$B$47,V64)=0,"",IF(1=COUNTIF($A$20:$A$47,V64),IF(VLOOKUP(V64,$A$20:$K$47,6,0)="","",VLOOKUP(V64,$A$20:$K$47,6,0)),IF(VLOOKUP(V64,$B$20:$K$47,9,0)="","",VLOOKUP(V64,$B$20:$K$47,9,0))))</f>
      </c>
      <c r="X66" s="96"/>
      <c r="Y66" s="97">
        <f>IF(AA64="","",FIXED(ROUNDDOWN(Y64/AA64,$H$6),$H$6,TRUE))</f>
      </c>
      <c r="Z66" s="93"/>
      <c r="AA66" s="78">
        <f>IF(COUNTIF($W$20:$X$47,Z64)=0,"",IF(1=COUNTIF($W$20:$W$47,Z64),IF(VLOOKUP(Z64,$W$20:$AG$47,6,0)="","",VLOOKUP(Z64,$W$20:$AG$47,6,0)),IF(VLOOKUP(Z64,$X$20:$AG$47,9,0)="","",VLOOKUP(Z64,$X$20:$AG$47,9,0))))</f>
      </c>
      <c r="AB66" s="97">
        <f>IF(AD64="","",FIXED(ROUNDDOWN(AB64/AD64,$H$6),$H$6,TRUE))</f>
      </c>
      <c r="AC66" s="93"/>
      <c r="AD66" s="78">
        <f>IF(COUNTIF($W$20:$X$47,AC64)=0,"",IF(1=COUNTIF($W$20:$W$47,AC64),IF(VLOOKUP(AC64,$W$20:$AG$47,6,0)="","",VLOOKUP(AC64,$W$20:$AG$47,6,0)),IF(VLOOKUP(AC64,$X$20:$AG$47,9,0)="","",VLOOKUP(AC64,$X$20:$AG$47,9,0))))</f>
      </c>
      <c r="AE66" s="97">
        <f>IF(AG64="","",FIXED(ROUNDDOWN(AE64/AG64,$H$6),$H$6,TRUE))</f>
      </c>
      <c r="AF66" s="93"/>
      <c r="AG66" s="78">
        <f>IF(COUNTIF($W$20:$X$47,AF64)=0,"",IF(1=COUNTIF($W$20:$W$47,AF64),IF(VLOOKUP(AF64,$W$20:$AG$47,6,0)="","",VLOOKUP(AF64,$W$20:$AG$47,6,0)),IF(VLOOKUP(AF64,$X$20:$AG$47,9,0)="","",VLOOKUP(AF64,$X$20:$AG$47,9,0))))</f>
      </c>
      <c r="AH66" s="97">
        <f>IF(AJ64="","",FIXED(ROUNDDOWN(AH64/AJ64,$H$6),$H$6,TRUE))</f>
      </c>
      <c r="AI66" s="93"/>
      <c r="AJ66" s="78">
        <f>IF(COUNTIF($W$20:$X$47,AI64)=0,"",IF(1=COUNTIF($W$20:$W$47,AI64),IF(VLOOKUP(AI64,$W$20:$AG$47,6,0)="","",VLOOKUP(AI64,$W$20:$AG$47,6,0)),IF(VLOOKUP(AI64,$X$20:$AG$47,9,0)="","",VLOOKUP(AI64,$X$20:$AG$47,9,0))))</f>
      </c>
      <c r="AK66" s="97">
        <f>IF(AM64="","",FIXED(ROUNDDOWN(AK64/AM64,$H$6),$H$6,TRUE))</f>
      </c>
      <c r="AL66" s="93"/>
      <c r="AM66" s="78">
        <f>IF(COUNTIF($W$20:$X$47,AL64)=0,"",IF(1=COUNTIF($W$20:$W$47,AL64),IF(VLOOKUP(AL64,$W$20:$AG$47,6,0)="","",VLOOKUP(AL64,$W$20:$AG$47,6,0)),IF(VLOOKUP(AL64,$X$20:$AG$47,9,0)="","",VLOOKUP(AL64,$X$20:$AG$47,9,0))))</f>
      </c>
      <c r="AN66" s="97">
        <f>IF(AP64="","",FIXED(ROUNDDOWN(AN64/AP64,$H$6),$H$6,TRUE))</f>
      </c>
      <c r="AO66" s="93"/>
      <c r="AP66" s="78">
        <f>IF(COUNTIF($W$20:$X$47,AO64)=0,"",IF(1=COUNTIF($W$20:$W$47,AO64),IF(VLOOKUP(AO64,$W$20:$AG$47,6,0)="","",VLOOKUP(AO64,$W$20:$AG$47,6,0)),IF(VLOOKUP(AO64,$X$20:$AG$47,9,0)="","",VLOOKUP(AO64,$X$20:$AG$47,9,0))))</f>
      </c>
      <c r="AQ66" s="97">
        <f>IF(AS64="","",FIXED(ROUNDDOWN(AQ64/AS64,$H$6),$H$6,TRUE))</f>
      </c>
      <c r="AR66" s="93"/>
      <c r="AS66" s="78">
        <f>IF(COUNTIF($W$20:$X$47,AR64)=0,"",IF(1=COUNTIF($W$20:$W$47,AR64),IF(VLOOKUP(AR64,$W$20:$AG$47,6,0)="","",VLOOKUP(AR64,$W$20:$AG$47,6,0)),IF(VLOOKUP(AR64,$X$20:$AG$47,9,0)="","",VLOOKUP(AR64,$X$20:$AG$47,9,0))))</f>
      </c>
      <c r="AU66" s="97">
        <f>IF(AW64="","",FIXED(ROUNDDOWN(AU64/AW64,$H$6),$H$6,TRUE))</f>
      </c>
      <c r="AV66" s="93"/>
      <c r="AW66" s="78">
        <f>IF(COUNTIF($AS$20:$AT$47,AV64)=0,"",IF(1=COUNTIF($AS$20:$AS$47,AV64),IF(VLOOKUP(AV64,$AS$20:$BC$47,6,0)="","",VLOOKUP(AV64,$AS$20:$BC$47,6,0)),IF(VLOOKUP(AV64,$AT$20:$BC$47,9,0)="","",VLOOKUP(AV64,$AT$20:$BC$47,9,0))))</f>
      </c>
      <c r="AX66" s="97">
        <f>IF(AZ64="","",FIXED(ROUNDDOWN(AX64/AZ64,$H$6),$H$6,TRUE))</f>
      </c>
      <c r="AY66" s="93"/>
      <c r="AZ66" s="78">
        <f>IF(COUNTIF($AS$20:$AT$47,AY64)=0,"",IF(1=COUNTIF($AS$20:$AS$47,AY64),IF(VLOOKUP(AY64,$AS$20:$BC$47,6,0)="","",VLOOKUP(AY64,$AS$20:$BC$47,6,0)),IF(VLOOKUP(AY64,$AT$20:$BC$47,9,0)="","",VLOOKUP(AY64,$AT$20:$BC$47,9,0))))</f>
      </c>
      <c r="BA66" s="97">
        <f>IF(BC64="","",FIXED(ROUNDDOWN(BA64/BC64,$H$6),$H$6,TRUE))</f>
      </c>
      <c r="BB66" s="93"/>
      <c r="BC66" s="78">
        <f>IF(COUNTIF($AS$20:$AT$47,BB64)=0,"",IF(1=COUNTIF($AS$20:$AS$47,BB64),IF(VLOOKUP(BB64,$AS$20:$BC$47,6,0)="","",VLOOKUP(BB64,$AS$20:$BC$47,6,0)),IF(VLOOKUP(BB64,$AT$20:$BC$47,9,0)="","",VLOOKUP(BB64,$AT$20:$BC$47,9,0))))</f>
      </c>
      <c r="BD66" s="97">
        <f>IF(BF64="","",FIXED(ROUNDDOWN(BD64/BF64,$H$6),$H$6,TRUE))</f>
      </c>
      <c r="BE66" s="93"/>
      <c r="BF66" s="78">
        <f>IF(COUNTIF($AS$20:$AT$47,BE64)=0,"",IF(1=COUNTIF($AS$20:$AS$47,BE64),IF(VLOOKUP(BE64,$AS$20:$BC$47,6,0)="","",VLOOKUP(BE64,$AS$20:$BC$47,6,0)),IF(VLOOKUP(BE64,$AT$20:$BC$47,9,0)="","",VLOOKUP(BE64,$AT$20:$BC$47,9,0))))</f>
      </c>
      <c r="BG66" s="97">
        <f>IF(BI64="","",FIXED(ROUNDDOWN(BG64/BI64,$H$6),$H$6,TRUE))</f>
      </c>
      <c r="BH66" s="93"/>
      <c r="BI66" s="78">
        <f>IF(COUNTIF($AS$20:$AT$47,BH64)=0,"",IF(1=COUNTIF($AS$20:$AS$47,BH64),IF(VLOOKUP(BH64,$AS$20:$BC$47,6,0)="","",VLOOKUP(BH64,$AS$20:$BC$47,6,0)),IF(VLOOKUP(BH64,$AT$20:$BC$47,9,0)="","",VLOOKUP(BH64,$AT$20:$BC$47,9,0))))</f>
      </c>
      <c r="BJ66" s="97">
        <f>IF(BL64="","",FIXED(ROUNDDOWN(BJ64/BL64,$H$6),$H$6,TRUE))</f>
      </c>
      <c r="BK66" s="93"/>
      <c r="BL66" s="78">
        <f>IF(COUNTIF($AS$20:$AT$47,BK64)=0,"",IF(1=COUNTIF($AS$20:$AS$47,BK64),IF(VLOOKUP(BK64,$AS$20:$BC$47,6,0)="","",VLOOKUP(BK64,$AS$20:$BC$47,6,0)),IF(VLOOKUP(BK64,$AT$20:$BC$47,9,0)="","",VLOOKUP(BK64,$AT$20:$BC$47,9,0))))</f>
      </c>
      <c r="BM66" s="97">
        <f>IF(BO64="","",FIXED(ROUNDDOWN(BM64/BO64,$H$6),$H$6,TRUE))</f>
      </c>
      <c r="BN66" s="93"/>
      <c r="BO66" s="78">
        <f>IF(COUNTIF($AS$20:$AT$47,BN64)=0,"",IF(1=COUNTIF($AS$20:$AS$47,BN64),IF(VLOOKUP(BN64,$AS$20:$BC$47,6,0)="","",VLOOKUP(BN64,$AS$20:$BC$47,6,0)),IF(VLOOKUP(BN64,$AT$20:$BC$47,9,0)="","",VLOOKUP(BN64,$AT$20:$BC$47,9,0))))</f>
      </c>
      <c r="BQ66" s="97">
        <f>IF(BS64="","",FIXED(ROUNDDOWN(BQ64/BS64,$H$6),$H$6,TRUE))</f>
      </c>
      <c r="BR66" s="93"/>
      <c r="BS66" s="78">
        <f>IF(COUNTIF($BO$20:$BP$47,BR64)=0,"",IF(1=COUNTIF($BO$20:$BO$47,BR64),IF(VLOOKUP(BR64,$BO$20:$BY$47,6,0)="","",VLOOKUP(BR64,$BO$20:$BY$47,6,0)),IF(VLOOKUP(BR64,$BP$20:$BY$47,9,0)="","",VLOOKUP(BR64,$BP$20:$BY$47,9,0))))</f>
      </c>
      <c r="BT66" s="97">
        <f>IF(BV64="","",FIXED(ROUNDDOWN(BT64/BV64,$H$6),$H$6,TRUE))</f>
      </c>
      <c r="BU66" s="93"/>
      <c r="BV66" s="78">
        <f>IF(COUNTIF($BO$20:$BP$47,BU64)=0,"",IF(1=COUNTIF($BO$20:$BO$47,BU64),IF(VLOOKUP(BU64,$BO$20:$BY$47,6,0)="","",VLOOKUP(BU64,$BO$20:$BY$47,6,0)),IF(VLOOKUP(BU64,$BP$20:$BY$47,9,0)="","",VLOOKUP(BU64,$BP$20:$BY$47,9,0))))</f>
      </c>
      <c r="BW66" s="97">
        <f>IF(BY64="","",FIXED(ROUNDDOWN(BW64/BY64,$H$6),$H$6,TRUE))</f>
      </c>
      <c r="BX66" s="93"/>
      <c r="BY66" s="78">
        <f>IF(COUNTIF($BO$20:$BP$47,BX64)=0,"",IF(1=COUNTIF($BO$20:$BO$47,BX64),IF(VLOOKUP(BX64,$BO$20:$BY$47,6,0)="","",VLOOKUP(BX64,$BO$20:$BY$47,6,0)),IF(VLOOKUP(BX64,$BP$20:$BY$47,9,0)="","",VLOOKUP(BX64,$BP$20:$BY$47,9,0))))</f>
      </c>
      <c r="BZ66" s="97">
        <f>IF(CB64="","",FIXED(ROUNDDOWN(BZ64/CB64,$H$6),$H$6,TRUE))</f>
      </c>
      <c r="CA66" s="93"/>
      <c r="CB66" s="78">
        <f>IF(COUNTIF($BO$20:$BP$47,CA64)=0,"",IF(1=COUNTIF($BO$20:$BO$47,CA64),IF(VLOOKUP(CA64,$BO$20:$BY$47,6,0)="","",VLOOKUP(CA64,$BO$20:$BY$47,6,0)),IF(VLOOKUP(CA64,$BP$20:$BY$47,9,0)="","",VLOOKUP(CA64,$BP$20:$BY$47,9,0))))</f>
      </c>
      <c r="CC66" s="97">
        <f>IF(CE64="","",FIXED(ROUNDDOWN(CC64/CE64,$H$6),$H$6,TRUE))</f>
      </c>
      <c r="CD66" s="93"/>
      <c r="CE66" s="78">
        <f>IF(COUNTIF($BO$20:$BP$47,CD64)=0,"",IF(1=COUNTIF($BO$20:$BO$47,CD64),IF(VLOOKUP(CD64,$BO$20:$BY$47,6,0)="","",VLOOKUP(CD64,$BO$20:$BY$47,6,0)),IF(VLOOKUP(CD64,$BP$20:$BY$47,9,0)="","",VLOOKUP(CD64,$BP$20:$BY$47,9,0))))</f>
      </c>
      <c r="CF66" s="97">
        <f>IF(CH64="","",FIXED(ROUNDDOWN(CF64/CH64,$H$6),$H$6,TRUE))</f>
      </c>
      <c r="CG66" s="93"/>
      <c r="CH66" s="78">
        <f>IF(COUNTIF($BO$20:$BP$47,CG64)=0,"",IF(1=COUNTIF($BO$20:$BO$47,CG64),IF(VLOOKUP(CG64,$BO$20:$BY$47,6,0)="","",VLOOKUP(CG64,$BO$20:$BY$47,6,0)),IF(VLOOKUP(CG64,$BP$20:$BY$47,9,0)="","",VLOOKUP(CG64,$BP$20:$BY$47,9,0))))</f>
      </c>
      <c r="CI66" s="97">
        <f>IF(CK64="","",FIXED(ROUNDDOWN(CI64/CK64,$H$6),$H$6,TRUE))</f>
      </c>
      <c r="CJ66" s="93"/>
      <c r="CK66" s="78">
        <f>IF(COUNTIF($BO$20:$BP$47,CJ64)=0,"",IF(1=COUNTIF($BO$20:$BO$47,CJ64),IF(VLOOKUP(CJ64,$BO$20:$BY$47,6,0)="","",VLOOKUP(CJ64,$BO$20:$BY$47,6,0)),IF(VLOOKUP(CJ64,$BP$20:$BY$47,9,0)="","",VLOOKUP(CJ64,$BP$20:$BY$47,9,0))))</f>
      </c>
    </row>
    <row r="67" spans="3:89" ht="12.75" hidden="1">
      <c r="C67" s="94">
        <f>IF(COUNTIF($A$20:$B$47,D67)=0,"",IF(1=COUNTIF($A$20:$A$47,D67),IF(VLOOKUP(D67,$A$20:$K$47,5,0)="","",VLOOKUP(D67,$A$20:$K$47,5,0)),IF(VLOOKUP(D67,$B$20:$K$47,8,0)="","",VLOOKUP(D67,$B$20:$K$47,8,0))))</f>
      </c>
      <c r="D67" s="95">
        <f>D64+10</f>
        <v>71</v>
      </c>
      <c r="E67" s="70">
        <f>IF(COUNTIF($A$20:$B$47,D67)=0,"",IF(1=COUNTIF($A$20:$A$47,D67),IF(VLOOKUP(D67,$A$20:$K$47,11,0)="","",VLOOKUP(D67,$A$20:$K$47,11,0)),IF(VLOOKUP(D67,$B$20:$K$47,10,0)="","",VLOOKUP(D67,$B$20:$K$47,10,0))))</f>
      </c>
      <c r="F67" s="94">
        <f>IF(COUNTIF($A$20:$B$47,G67)=0,"",IF(1=COUNTIF($A$20:$A$47,G67),IF(VLOOKUP(G67,$A$20:$K$47,5,0)="","",VLOOKUP(G67,$A$20:$K$47,5,0)),IF(VLOOKUP(G67,$B$20:$K$47,8,0)="","",VLOOKUP(G67,$B$20:$K$47,8,0))))</f>
      </c>
      <c r="G67" s="95">
        <f>D67+1</f>
        <v>72</v>
      </c>
      <c r="H67" s="70">
        <f>IF(COUNTIF($A$20:$B$47,G67)=0,"",IF(1=COUNTIF($A$20:$A$47,G67),IF(VLOOKUP(G67,$A$20:$K$47,11,0)="","",VLOOKUP(G67,$A$20:$K$47,11,0)),IF(VLOOKUP(G67,$B$20:$K$47,10,0)="","",VLOOKUP(G67,$B$20:$K$47,10,0))))</f>
      </c>
      <c r="I67" s="94">
        <f>IF(COUNTIF($A$20:$B$47,J67)=0,"",IF(1=COUNTIF($A$20:$A$47,J67),IF(VLOOKUP(J67,$A$20:$K$47,5,0)="","",VLOOKUP(J67,$A$20:$K$47,5,0)),IF(VLOOKUP(J67,$B$20:$K$47,8,0)="","",VLOOKUP(J67,$B$20:$K$47,8,0))))</f>
      </c>
      <c r="J67" s="95">
        <f>G67+1</f>
        <v>73</v>
      </c>
      <c r="K67" s="70">
        <f>IF(COUNTIF($A$20:$B$47,J67)=0,"",IF(1=COUNTIF($A$20:$A$47,J67),IF(VLOOKUP(J67,$A$20:$K$47,11,0)="","",VLOOKUP(J67,$A$20:$K$47,11,0)),IF(VLOOKUP(J67,$B$20:$K$47,10,0)="","",VLOOKUP(J67,$B$20:$K$47,10,0))))</f>
      </c>
      <c r="L67" s="94">
        <f>IF(COUNTIF($A$20:$B$47,M67)=0,"",IF(1=COUNTIF($A$20:$A$47,M67),IF(VLOOKUP(M67,$A$20:$K$47,5,0)="","",VLOOKUP(M67,$A$20:$K$47,5,0)),IF(VLOOKUP(M67,$B$20:$K$47,8,0)="","",VLOOKUP(M67,$B$20:$K$47,8,0))))</f>
      </c>
      <c r="M67" s="95">
        <f>J67+1</f>
        <v>74</v>
      </c>
      <c r="N67" s="70">
        <f>IF(COUNTIF($A$20:$B$47,M67)=0,"",IF(1=COUNTIF($A$20:$A$47,M67),IF(VLOOKUP(M67,$A$20:$K$47,11,0)="","",VLOOKUP(M67,$A$20:$K$47,11,0)),IF(VLOOKUP(M67,$B$20:$K$47,10,0)="","",VLOOKUP(M67,$B$20:$K$47,10,0))))</f>
      </c>
      <c r="O67" s="94">
        <f>IF(COUNTIF($A$20:$B$47,P67)=0,"",IF(1=COUNTIF($A$20:$A$47,P67),IF(VLOOKUP(P67,$A$20:$K$47,5,0)="","",VLOOKUP(P67,$A$20:$K$47,5,0)),IF(VLOOKUP(P67,$B$20:$K$47,8,0)="","",VLOOKUP(P67,$B$20:$K$47,8,0))))</f>
      </c>
      <c r="P67" s="95">
        <f>M67+1</f>
        <v>75</v>
      </c>
      <c r="Q67" s="70">
        <f>IF(COUNTIF($A$20:$B$47,P67)=0,"",IF(1=COUNTIF($A$20:$A$47,P67),IF(VLOOKUP(P67,$A$20:$K$47,11,0)="","",VLOOKUP(P67,$A$20:$K$47,11,0)),IF(VLOOKUP(P67,$B$20:$K$47,10,0)="","",VLOOKUP(P67,$B$20:$K$47,10,0))))</f>
      </c>
      <c r="R67" s="94">
        <f>IF(COUNTIF($A$20:$B$47,S67)=0,"",IF(1=COUNTIF($A$20:$A$47,S67),IF(VLOOKUP(S67,$A$20:$K$47,5,0)="","",VLOOKUP(S67,$A$20:$K$47,5,0)),IF(VLOOKUP(S67,$B$20:$K$47,8,0)="","",VLOOKUP(S67,$B$20:$K$47,8,0))))</f>
      </c>
      <c r="S67" s="95">
        <f>P67+1</f>
        <v>76</v>
      </c>
      <c r="T67" s="70">
        <f>IF(COUNTIF($A$20:$B$47,S67)=0,"",IF(1=COUNTIF($A$20:$A$47,S67),IF(VLOOKUP(S67,$A$20:$K$47,11,0)="","",VLOOKUP(S67,$A$20:$K$47,11,0)),IF(VLOOKUP(S67,$B$20:$K$47,10,0)="","",VLOOKUP(S67,$B$20:$K$47,10,0))))</f>
      </c>
      <c r="U67" s="94">
        <f>IF(COUNTIF($A$20:$B$47,V67)=0,"",IF(1=COUNTIF($A$20:$A$47,V67),IF(VLOOKUP(V67,$A$20:$K$47,5,0)="","",VLOOKUP(V67,$A$20:$K$47,5,0)),IF(VLOOKUP(V67,$B$20:$K$47,8,0)="","",VLOOKUP(V67,$B$20:$K$47,8,0))))</f>
      </c>
      <c r="V67" s="95">
        <f>S67+1</f>
        <v>77</v>
      </c>
      <c r="W67" s="70">
        <f>IF(COUNTIF($A$20:$B$47,V67)=0,"",IF(1=COUNTIF($A$20:$A$47,V67),IF(VLOOKUP(V67,$A$20:$K$47,11,0)="","",VLOOKUP(V67,$A$20:$K$47,11,0)),IF(VLOOKUP(V67,$B$20:$K$47,10,0)="","",VLOOKUP(V67,$B$20:$K$47,10,0))))</f>
      </c>
      <c r="X67" s="96"/>
      <c r="Y67" s="94">
        <f>IF(COUNTIF($W$20:$X$47,Z67)=0,"",IF(1=COUNTIF($W$20:$W$47,Z67),IF(VLOOKUP(Z67,$W$20:$AG$47,5,0)="","",VLOOKUP(Z67,$W$20:$AG$47,5,0)),IF(VLOOKUP(Z67,$X$20:$AG$47,8,0)="","",VLOOKUP(Z67,$X$20:$AG$47,8,0))))</f>
      </c>
      <c r="Z67" s="95">
        <f>Z64+10</f>
        <v>71</v>
      </c>
      <c r="AA67" s="70">
        <f>IF(COUNTIF($W$20:$X$47,Z67)=0,"",IF(1=COUNTIF($W$20:$W$47,Z67),IF(VLOOKUP(Z67,$W$20:$AG$47,11,0)="","",VLOOKUP(Z67,$W$20:$AG$47,11,0)),IF(VLOOKUP(Z67,$X$20:$AG$47,10,0)="","",VLOOKUP(Z67,$X$20:$AG$47,10,0))))</f>
      </c>
      <c r="AB67" s="94">
        <f>IF(COUNTIF($W$20:$X$47,AC67)=0,"",IF(1=COUNTIF($W$20:$W$47,AC67),IF(VLOOKUP(AC67,$W$20:$AG$47,5,0)="","",VLOOKUP(AC67,$W$20:$AG$47,5,0)),IF(VLOOKUP(AC67,$X$20:$AG$47,8,0)="","",VLOOKUP(AC67,$X$20:$AG$47,8,0))))</f>
      </c>
      <c r="AC67" s="95">
        <f>Z67+1</f>
        <v>72</v>
      </c>
      <c r="AD67" s="70">
        <f>IF(COUNTIF($W$20:$X$47,AC67)=0,"",IF(1=COUNTIF($W$20:$W$47,AC67),IF(VLOOKUP(AC67,$W$20:$AG$47,11,0)="","",VLOOKUP(AC67,$W$20:$AG$47,11,0)),IF(VLOOKUP(AC67,$X$20:$AG$47,10,0)="","",VLOOKUP(AC67,$X$20:$AG$47,10,0))))</f>
      </c>
      <c r="AE67" s="94">
        <f>IF(COUNTIF($W$20:$X$47,AF67)=0,"",IF(1=COUNTIF($W$20:$W$47,AF67),IF(VLOOKUP(AF67,$W$20:$AG$47,5,0)="","",VLOOKUP(AF67,$W$20:$AG$47,5,0)),IF(VLOOKUP(AF67,$X$20:$AG$47,8,0)="","",VLOOKUP(AF67,$X$20:$AG$47,8,0))))</f>
      </c>
      <c r="AF67" s="95">
        <f>AC67+1</f>
        <v>73</v>
      </c>
      <c r="AG67" s="70">
        <f>IF(COUNTIF($W$20:$X$47,AF67)=0,"",IF(1=COUNTIF($W$20:$W$47,AF67),IF(VLOOKUP(AF67,$W$20:$AG$47,11,0)="","",VLOOKUP(AF67,$W$20:$AG$47,11,0)),IF(VLOOKUP(AF67,$X$20:$AG$47,10,0)="","",VLOOKUP(AF67,$X$20:$AG$47,10,0))))</f>
      </c>
      <c r="AH67" s="94">
        <f>IF(COUNTIF($W$20:$X$47,AI67)=0,"",IF(1=COUNTIF($W$20:$W$47,AI67),IF(VLOOKUP(AI67,$W$20:$AG$47,5,0)="","",VLOOKUP(AI67,$W$20:$AG$47,5,0)),IF(VLOOKUP(AI67,$X$20:$AG$47,8,0)="","",VLOOKUP(AI67,$X$20:$AG$47,8,0))))</f>
      </c>
      <c r="AI67" s="95">
        <f>AF67+1</f>
        <v>74</v>
      </c>
      <c r="AJ67" s="70">
        <f>IF(COUNTIF($W$20:$X$47,AI67)=0,"",IF(1=COUNTIF($W$20:$W$47,AI67),IF(VLOOKUP(AI67,$W$20:$AG$47,11,0)="","",VLOOKUP(AI67,$W$20:$AG$47,11,0)),IF(VLOOKUP(AI67,$X$20:$AG$47,10,0)="","",VLOOKUP(AI67,$X$20:$AG$47,10,0))))</f>
      </c>
      <c r="AK67" s="94">
        <f>IF(COUNTIF($W$20:$X$47,AL67)=0,"",IF(1=COUNTIF($W$20:$W$47,AL67),IF(VLOOKUP(AL67,$W$20:$AG$47,5,0)="","",VLOOKUP(AL67,$W$20:$AG$47,5,0)),IF(VLOOKUP(AL67,$X$20:$AG$47,8,0)="","",VLOOKUP(AL67,$X$20:$AG$47,8,0))))</f>
      </c>
      <c r="AL67" s="95">
        <f>AI67+1</f>
        <v>75</v>
      </c>
      <c r="AM67" s="70">
        <f>IF(COUNTIF($W$20:$X$47,AL67)=0,"",IF(1=COUNTIF($W$20:$W$47,AL67),IF(VLOOKUP(AL67,$W$20:$AG$47,11,0)="","",VLOOKUP(AL67,$W$20:$AG$47,11,0)),IF(VLOOKUP(AL67,$X$20:$AG$47,10,0)="","",VLOOKUP(AL67,$X$20:$AG$47,10,0))))</f>
      </c>
      <c r="AN67" s="94">
        <f>IF(COUNTIF($W$20:$X$47,AO67)=0,"",IF(1=COUNTIF($W$20:$W$47,AO67),IF(VLOOKUP(AO67,$W$20:$AG$47,5,0)="","",VLOOKUP(AO67,$W$20:$AG$47,5,0)),IF(VLOOKUP(AO67,$X$20:$AG$47,8,0)="","",VLOOKUP(AO67,$X$20:$AG$47,8,0))))</f>
      </c>
      <c r="AO67" s="95">
        <f>AL67+1</f>
        <v>76</v>
      </c>
      <c r="AP67" s="70">
        <f>IF(COUNTIF($W$20:$X$47,AO67)=0,"",IF(1=COUNTIF($W$20:$W$47,AO67),IF(VLOOKUP(AO67,$W$20:$AG$47,11,0)="","",VLOOKUP(AO67,$W$20:$AG$47,11,0)),IF(VLOOKUP(AO67,$X$20:$AG$47,10,0)="","",VLOOKUP(AO67,$X$20:$AG$47,10,0))))</f>
      </c>
      <c r="AQ67" s="94">
        <f>IF(COUNTIF($W$20:$X$47,AR67)=0,"",IF(1=COUNTIF($W$20:$W$47,AR67),IF(VLOOKUP(AR67,$W$20:$AG$47,5,0)="","",VLOOKUP(AR67,$W$20:$AG$47,5,0)),IF(VLOOKUP(AR67,$X$20:$AG$47,8,0)="","",VLOOKUP(AR67,$X$20:$AG$47,8,0))))</f>
      </c>
      <c r="AR67" s="95">
        <f>AO67+1</f>
        <v>77</v>
      </c>
      <c r="AS67" s="70">
        <f>IF(COUNTIF($W$20:$X$47,AR67)=0,"",IF(1=COUNTIF($W$20:$W$47,AR67),IF(VLOOKUP(AR67,$W$20:$AG$47,11,0)="","",VLOOKUP(AR67,$W$20:$AG$47,11,0)),IF(VLOOKUP(AR67,$X$20:$AG$47,10,0)="","",VLOOKUP(AR67,$X$20:$AG$47,10,0))))</f>
      </c>
      <c r="AU67" s="94">
        <f>IF(COUNTIF($AS$20:$AT$47,AV67)=0,"",IF(1=COUNTIF($AS$20:$AS$47,AV67),IF(VLOOKUP(AV67,$AS$20:$BC$47,5,0)="","",VLOOKUP(AV67,$AS$20:$BC$47,5,0)),IF(VLOOKUP(AV67,$AT$20:$BC$47,8,0)="","",VLOOKUP(AV67,$AT$20:$BC$47,8,0))))</f>
      </c>
      <c r="AV67" s="95">
        <f>AV64+10</f>
        <v>71</v>
      </c>
      <c r="AW67" s="70">
        <f>IF(COUNTIF($AS$20:$AT$47,AV67)=0,"",IF(1=COUNTIF($AS$20:$AS$47,AV67),IF(VLOOKUP(AV67,$AS$20:$BC$47,11,0)="","",VLOOKUP(AV67,$AS$20:$BC$47,11,0)),IF(VLOOKUP(AV67,$AT$20:$BC$47,10,0)="","",VLOOKUP(AV67,$AT$20:$BC$47,10,0))))</f>
      </c>
      <c r="AX67" s="94">
        <f>IF(COUNTIF($AS$20:$AT$47,AY67)=0,"",IF(1=COUNTIF($AS$20:$AS$47,AY67),IF(VLOOKUP(AY67,$AS$20:$BC$47,5,0)="","",VLOOKUP(AY67,$AS$20:$BC$47,5,0)),IF(VLOOKUP(AY67,$AT$20:$BC$47,8,0)="","",VLOOKUP(AY67,$AT$20:$BC$47,8,0))))</f>
      </c>
      <c r="AY67" s="95">
        <f>AV67+1</f>
        <v>72</v>
      </c>
      <c r="AZ67" s="70">
        <f>IF(COUNTIF($AS$20:$AT$47,AY67)=0,"",IF(1=COUNTIF($AS$20:$AS$47,AY67),IF(VLOOKUP(AY67,$AS$20:$BC$47,11,0)="","",VLOOKUP(AY67,$AS$20:$BC$47,11,0)),IF(VLOOKUP(AY67,$AT$20:$BC$47,10,0)="","",VLOOKUP(AY67,$AT$20:$BC$47,10,0))))</f>
      </c>
      <c r="BA67" s="94">
        <f>IF(COUNTIF($AS$20:$AT$47,BB67)=0,"",IF(1=COUNTIF($AS$20:$AS$47,BB67),IF(VLOOKUP(BB67,$AS$20:$BC$47,5,0)="","",VLOOKUP(BB67,$AS$20:$BC$47,5,0)),IF(VLOOKUP(BB67,$AT$20:$BC$47,8,0)="","",VLOOKUP(BB67,$AT$20:$BC$47,8,0))))</f>
      </c>
      <c r="BB67" s="95">
        <f>AY67+1</f>
        <v>73</v>
      </c>
      <c r="BC67" s="70">
        <f>IF(COUNTIF($AS$20:$AT$47,BB67)=0,"",IF(1=COUNTIF($AS$20:$AS$47,BB67),IF(VLOOKUP(BB67,$AS$20:$BC$47,11,0)="","",VLOOKUP(BB67,$AS$20:$BC$47,11,0)),IF(VLOOKUP(BB67,$AT$20:$BC$47,10,0)="","",VLOOKUP(BB67,$AT$20:$BC$47,10,0))))</f>
      </c>
      <c r="BD67" s="94">
        <f>IF(COUNTIF($AS$20:$AT$47,BE67)=0,"",IF(1=COUNTIF($AS$20:$AS$47,BE67),IF(VLOOKUP(BE67,$AS$20:$BC$47,5,0)="","",VLOOKUP(BE67,$AS$20:$BC$47,5,0)),IF(VLOOKUP(BE67,$AT$20:$BC$47,8,0)="","",VLOOKUP(BE67,$AT$20:$BC$47,8,0))))</f>
      </c>
      <c r="BE67" s="95">
        <f>BB67+1</f>
        <v>74</v>
      </c>
      <c r="BF67" s="70">
        <f>IF(COUNTIF($AS$20:$AT$47,BE67)=0,"",IF(1=COUNTIF($AS$20:$AS$47,BE67),IF(VLOOKUP(BE67,$AS$20:$BC$47,11,0)="","",VLOOKUP(BE67,$AS$20:$BC$47,11,0)),IF(VLOOKUP(BE67,$AT$20:$BC$47,10,0)="","",VLOOKUP(BE67,$AT$20:$BC$47,10,0))))</f>
      </c>
      <c r="BG67" s="94">
        <f>IF(COUNTIF($AS$20:$AT$47,BH67)=0,"",IF(1=COUNTIF($AS$20:$AS$47,BH67),IF(VLOOKUP(BH67,$AS$20:$BC$47,5,0)="","",VLOOKUP(BH67,$AS$20:$BC$47,5,0)),IF(VLOOKUP(BH67,$AT$20:$BC$47,8,0)="","",VLOOKUP(BH67,$AT$20:$BC$47,8,0))))</f>
      </c>
      <c r="BH67" s="95">
        <f>BE67+1</f>
        <v>75</v>
      </c>
      <c r="BI67" s="70">
        <f>IF(COUNTIF($AS$20:$AT$47,BH67)=0,"",IF(1=COUNTIF($AS$20:$AS$47,BH67),IF(VLOOKUP(BH67,$AS$20:$BC$47,11,0)="","",VLOOKUP(BH67,$AS$20:$BC$47,11,0)),IF(VLOOKUP(BH67,$AT$20:$BC$47,10,0)="","",VLOOKUP(BH67,$AT$20:$BC$47,10,0))))</f>
      </c>
      <c r="BJ67" s="94">
        <f>IF(COUNTIF($AS$20:$AT$47,BK67)=0,"",IF(1=COUNTIF($AS$20:$AS$47,BK67),IF(VLOOKUP(BK67,$AS$20:$BC$47,5,0)="","",VLOOKUP(BK67,$AS$20:$BC$47,5,0)),IF(VLOOKUP(BK67,$AT$20:$BC$47,8,0)="","",VLOOKUP(BK67,$AT$20:$BC$47,8,0))))</f>
      </c>
      <c r="BK67" s="95">
        <f>BH67+1</f>
        <v>76</v>
      </c>
      <c r="BL67" s="70">
        <f>IF(COUNTIF($AS$20:$AT$47,BK67)=0,"",IF(1=COUNTIF($AS$20:$AS$47,BK67),IF(VLOOKUP(BK67,$AS$20:$BC$47,11,0)="","",VLOOKUP(BK67,$AS$20:$BC$47,11,0)),IF(VLOOKUP(BK67,$AT$20:$BC$47,10,0)="","",VLOOKUP(BK67,$AT$20:$BC$47,10,0))))</f>
      </c>
      <c r="BM67" s="94">
        <f>IF(COUNTIF($AS$20:$AT$47,BN67)=0,"",IF(1=COUNTIF($AS$20:$AS$47,BN67),IF(VLOOKUP(BN67,$AS$20:$BC$47,5,0)="","",VLOOKUP(BN67,$AS$20:$BC$47,5,0)),IF(VLOOKUP(BN67,$AT$20:$BC$47,8,0)="","",VLOOKUP(BN67,$AT$20:$BC$47,8,0))))</f>
      </c>
      <c r="BN67" s="95">
        <f>BK67+1</f>
        <v>77</v>
      </c>
      <c r="BO67" s="70">
        <f>IF(COUNTIF($AS$20:$AT$47,BN67)=0,"",IF(1=COUNTIF($AS$20:$AS$47,BN67),IF(VLOOKUP(BN67,$AS$20:$BC$47,11,0)="","",VLOOKUP(BN67,$AS$20:$BC$47,11,0)),IF(VLOOKUP(BN67,$AT$20:$BC$47,10,0)="","",VLOOKUP(BN67,$AT$20:$BC$47,10,0))))</f>
      </c>
      <c r="BQ67" s="94">
        <f>IF(COUNTIF($BO$20:$BP$47,BR67)=0,"",IF(1=COUNTIF($BO$20:$BO$47,BR67),IF(VLOOKUP(BR67,$BO$20:$BY$47,5,0)="","",VLOOKUP(BR67,$BO$20:$BY$47,5,0)),IF(VLOOKUP(BR67,$BP$20:$BY$47,8,0)="","",VLOOKUP(BR67,$BP$20:$BY$47,8,0))))</f>
      </c>
      <c r="BR67" s="95">
        <f>BR64+10</f>
        <v>71</v>
      </c>
      <c r="BS67" s="70">
        <f>IF(COUNTIF($BO$20:$BP$47,BR67)=0,"",IF(1=COUNTIF($BO$20:$BO$47,BR67),IF(VLOOKUP(BR67,$BO$20:$BY$47,11,0)="","",VLOOKUP(BR67,$BO$20:$BY$47,11,0)),IF(VLOOKUP(BR67,$BP$20:$BY$47,10,0)="","",VLOOKUP(BR67,$BP$20:$BY$47,10,0))))</f>
      </c>
      <c r="BT67" s="94">
        <f>IF(COUNTIF($BO$20:$BP$47,BU67)=0,"",IF(1=COUNTIF($BO$20:$BO$47,BU67),IF(VLOOKUP(BU67,$BO$20:$BY$47,5,0)="","",VLOOKUP(BU67,$BO$20:$BY$47,5,0)),IF(VLOOKUP(BU67,$BP$20:$BY$47,8,0)="","",VLOOKUP(BU67,$BP$20:$BY$47,8,0))))</f>
      </c>
      <c r="BU67" s="95">
        <f>BR67+1</f>
        <v>72</v>
      </c>
      <c r="BV67" s="70">
        <f>IF(COUNTIF($BO$20:$BP$47,BU67)=0,"",IF(1=COUNTIF($BO$20:$BO$47,BU67),IF(VLOOKUP(BU67,$BO$20:$BY$47,11,0)="","",VLOOKUP(BU67,$BO$20:$BY$47,11,0)),IF(VLOOKUP(BU67,$BP$20:$BY$47,10,0)="","",VLOOKUP(BU67,$BP$20:$BY$47,10,0))))</f>
      </c>
      <c r="BW67" s="94">
        <f>IF(COUNTIF($BO$20:$BP$47,BX67)=0,"",IF(1=COUNTIF($BO$20:$BO$47,BX67),IF(VLOOKUP(BX67,$BO$20:$BY$47,5,0)="","",VLOOKUP(BX67,$BO$20:$BY$47,5,0)),IF(VLOOKUP(BX67,$BP$20:$BY$47,8,0)="","",VLOOKUP(BX67,$BP$20:$BY$47,8,0))))</f>
      </c>
      <c r="BX67" s="95">
        <f>BU67+1</f>
        <v>73</v>
      </c>
      <c r="BY67" s="70">
        <f>IF(COUNTIF($BO$20:$BP$47,BX67)=0,"",IF(1=COUNTIF($BO$20:$BO$47,BX67),IF(VLOOKUP(BX67,$BO$20:$BY$47,11,0)="","",VLOOKUP(BX67,$BO$20:$BY$47,11,0)),IF(VLOOKUP(BX67,$BP$20:$BY$47,10,0)="","",VLOOKUP(BX67,$BP$20:$BY$47,10,0))))</f>
      </c>
      <c r="BZ67" s="94">
        <f>IF(COUNTIF($BO$20:$BP$47,CA67)=0,"",IF(1=COUNTIF($BO$20:$BO$47,CA67),IF(VLOOKUP(CA67,$BO$20:$BY$47,5,0)="","",VLOOKUP(CA67,$BO$20:$BY$47,5,0)),IF(VLOOKUP(CA67,$BP$20:$BY$47,8,0)="","",VLOOKUP(CA67,$BP$20:$BY$47,8,0))))</f>
      </c>
      <c r="CA67" s="95">
        <f>BX67+1</f>
        <v>74</v>
      </c>
      <c r="CB67" s="70">
        <f>IF(COUNTIF($BO$20:$BP$47,CA67)=0,"",IF(1=COUNTIF($BO$20:$BO$47,CA67),IF(VLOOKUP(CA67,$BO$20:$BY$47,11,0)="","",VLOOKUP(CA67,$BO$20:$BY$47,11,0)),IF(VLOOKUP(CA67,$BP$20:$BY$47,10,0)="","",VLOOKUP(CA67,$BP$20:$BY$47,10,0))))</f>
      </c>
      <c r="CC67" s="94">
        <f>IF(COUNTIF($BO$20:$BP$47,CD67)=0,"",IF(1=COUNTIF($BO$20:$BO$47,CD67),IF(VLOOKUP(CD67,$BO$20:$BY$47,5,0)="","",VLOOKUP(CD67,$BO$20:$BY$47,5,0)),IF(VLOOKUP(CD67,$BP$20:$BY$47,8,0)="","",VLOOKUP(CD67,$BP$20:$BY$47,8,0))))</f>
      </c>
      <c r="CD67" s="95">
        <f>CA67+1</f>
        <v>75</v>
      </c>
      <c r="CE67" s="70">
        <f>IF(COUNTIF($BO$20:$BP$47,CD67)=0,"",IF(1=COUNTIF($BO$20:$BO$47,CD67),IF(VLOOKUP(CD67,$BO$20:$BY$47,11,0)="","",VLOOKUP(CD67,$BO$20:$BY$47,11,0)),IF(VLOOKUP(CD67,$BP$20:$BY$47,10,0)="","",VLOOKUP(CD67,$BP$20:$BY$47,10,0))))</f>
      </c>
      <c r="CF67" s="94">
        <f>IF(COUNTIF($BO$20:$BP$47,CG67)=0,"",IF(1=COUNTIF($BO$20:$BO$47,CG67),IF(VLOOKUP(CG67,$BO$20:$BY$47,5,0)="","",VLOOKUP(CG67,$BO$20:$BY$47,5,0)),IF(VLOOKUP(CG67,$BP$20:$BY$47,8,0)="","",VLOOKUP(CG67,$BP$20:$BY$47,8,0))))</f>
      </c>
      <c r="CG67" s="95">
        <f>CD67+1</f>
        <v>76</v>
      </c>
      <c r="CH67" s="70">
        <f>IF(COUNTIF($BO$20:$BP$47,CG67)=0,"",IF(1=COUNTIF($BO$20:$BO$47,CG67),IF(VLOOKUP(CG67,$BO$20:$BY$47,11,0)="","",VLOOKUP(CG67,$BO$20:$BY$47,11,0)),IF(VLOOKUP(CG67,$BP$20:$BY$47,10,0)="","",VLOOKUP(CG67,$BP$20:$BY$47,10,0))))</f>
      </c>
      <c r="CI67" s="94">
        <f>IF(COUNTIF($BO$20:$BP$47,CJ67)=0,"",IF(1=COUNTIF($BO$20:$BO$47,CJ67),IF(VLOOKUP(CJ67,$BO$20:$BY$47,5,0)="","",VLOOKUP(CJ67,$BO$20:$BY$47,5,0)),IF(VLOOKUP(CJ67,$BP$20:$BY$47,8,0)="","",VLOOKUP(CJ67,$BP$20:$BY$47,8,0))))</f>
      </c>
      <c r="CJ67" s="95">
        <f>CG67+1</f>
        <v>77</v>
      </c>
      <c r="CK67" s="70">
        <f>IF(COUNTIF($BO$20:$BP$47,CJ67)=0,"",IF(1=COUNTIF($BO$20:$BO$47,CJ67),IF(VLOOKUP(CJ67,$BO$20:$BY$47,11,0)="","",VLOOKUP(CJ67,$BO$20:$BY$47,11,0)),IF(VLOOKUP(CJ67,$BP$20:$BY$47,10,0)="","",VLOOKUP(CJ67,$BP$20:$BY$47,10,0))))</f>
      </c>
    </row>
    <row r="68" spans="3:89" ht="12.75" hidden="1">
      <c r="C68" s="74"/>
      <c r="D68" s="26">
        <f>IF(C67="","",IF(C67&gt;U49,"+",IF(C67&lt;U49,"-","+/-")))</f>
      </c>
      <c r="E68" s="76"/>
      <c r="F68" s="74"/>
      <c r="G68" s="26">
        <f>IF(F67="","",IF(F67&gt;U52,"+",IF(F67&lt;U52,"-","+/-")))</f>
      </c>
      <c r="H68" s="76"/>
      <c r="I68" s="74"/>
      <c r="J68" s="26">
        <f>IF(I67="","",IF(I67&gt;U55,"+",IF(I67&lt;U55,"-","+/-")))</f>
      </c>
      <c r="K68" s="76"/>
      <c r="L68" s="74"/>
      <c r="M68" s="26">
        <f>IF(L67="","",IF(L67&gt;U58,"+",IF(L67&lt;U58,"-","+/-")))</f>
      </c>
      <c r="N68" s="76"/>
      <c r="O68" s="74"/>
      <c r="P68" s="26">
        <f>IF(O67="","",IF(O67&gt;U61,"+",IF(O67&lt;U61,"-","+/-")))</f>
      </c>
      <c r="Q68" s="76"/>
      <c r="R68" s="74"/>
      <c r="S68" s="26">
        <f>IF(R67="","",IF(R67&gt;U64,"+",IF(R67&lt;U64,"-","+/-")))</f>
      </c>
      <c r="T68" s="76"/>
      <c r="U68" s="74"/>
      <c r="V68" s="26"/>
      <c r="W68" s="76"/>
      <c r="X68" s="96"/>
      <c r="Y68" s="74"/>
      <c r="Z68" s="26">
        <f>IF(Y67="","",IF(Y67&gt;AQ49,"+",IF(Y67&lt;AQ49,"-","+/-")))</f>
      </c>
      <c r="AA68" s="76"/>
      <c r="AB68" s="74"/>
      <c r="AC68" s="26">
        <f>IF(AB67="","",IF(AB67&gt;AQ52,"+",IF(AB67&lt;AQ52,"-","+/-")))</f>
      </c>
      <c r="AD68" s="76"/>
      <c r="AE68" s="74"/>
      <c r="AF68" s="26">
        <f>IF(AE67="","",IF(AE67&gt;AQ55,"+",IF(AE67&lt;AQ55,"-","+/-")))</f>
      </c>
      <c r="AG68" s="76"/>
      <c r="AH68" s="74"/>
      <c r="AI68" s="26">
        <f>IF(AH67="","",IF(AH67&gt;AQ58,"+",IF(AH67&lt;AQ58,"-","+/-")))</f>
      </c>
      <c r="AJ68" s="76"/>
      <c r="AK68" s="74"/>
      <c r="AL68" s="26">
        <f>IF(AK67="","",IF(AK67&gt;AQ61,"+",IF(AK67&lt;AQ61,"-","+/-")))</f>
      </c>
      <c r="AM68" s="76"/>
      <c r="AN68" s="74"/>
      <c r="AO68" s="26">
        <f>IF(AN67="","",IF(AN67&gt;AQ64,"+",IF(AN67&lt;AQ64,"-","+/-")))</f>
      </c>
      <c r="AP68" s="76"/>
      <c r="AQ68" s="74"/>
      <c r="AR68" s="26"/>
      <c r="AS68" s="76"/>
      <c r="AU68" s="74"/>
      <c r="AV68" s="26">
        <f>IF(AU67="","",IF(AU67&gt;BM49,"+",IF(AU67&lt;BM49,"-","+/-")))</f>
      </c>
      <c r="AW68" s="76"/>
      <c r="AX68" s="74"/>
      <c r="AY68" s="26">
        <f>IF(AX67="","",IF(AX67&gt;BM52,"+",IF(AX67&lt;BM52,"-","+/-")))</f>
      </c>
      <c r="AZ68" s="76"/>
      <c r="BA68" s="74"/>
      <c r="BB68" s="26">
        <f>IF(BA67="","",IF(BA67&gt;BM55,"+",IF(BA67&lt;BM55,"-","+/-")))</f>
      </c>
      <c r="BC68" s="76"/>
      <c r="BD68" s="74"/>
      <c r="BE68" s="26">
        <f>IF(BD67="","",IF(BD67&gt;BM58,"+",IF(BD67&lt;BM58,"-","+/-")))</f>
      </c>
      <c r="BF68" s="76"/>
      <c r="BG68" s="74"/>
      <c r="BH68" s="26">
        <f>IF(BG67="","",IF(BG67&gt;BM61,"+",IF(BG67&lt;BM61,"-","+/-")))</f>
      </c>
      <c r="BI68" s="76"/>
      <c r="BJ68" s="74"/>
      <c r="BK68" s="26">
        <f>IF(BJ67="","",IF(BJ67&gt;BM64,"+",IF(BJ67&lt;BM64,"-","+/-")))</f>
      </c>
      <c r="BL68" s="76"/>
      <c r="BM68" s="74"/>
      <c r="BN68" s="26"/>
      <c r="BO68" s="76"/>
      <c r="BQ68" s="74"/>
      <c r="BR68" s="26">
        <f>IF(BQ67="","",IF(BQ67&gt;CI49,"+",IF(BQ67&lt;CI49,"-","+/-")))</f>
      </c>
      <c r="BS68" s="76"/>
      <c r="BT68" s="74"/>
      <c r="BU68" s="26">
        <f>IF(BT67="","",IF(BT67&gt;CI52,"+",IF(BT67&lt;CI52,"-","+/-")))</f>
      </c>
      <c r="BV68" s="76"/>
      <c r="BW68" s="74"/>
      <c r="BX68" s="26">
        <f>IF(BW67="","",IF(BW67&gt;CI55,"+",IF(BW67&lt;CI55,"-","+/-")))</f>
      </c>
      <c r="BY68" s="76"/>
      <c r="BZ68" s="74"/>
      <c r="CA68" s="26">
        <f>IF(BZ67="","",IF(BZ67&gt;CI58,"+",IF(BZ67&lt;CI58,"-","+/-")))</f>
      </c>
      <c r="CB68" s="76"/>
      <c r="CC68" s="74"/>
      <c r="CD68" s="26">
        <f>IF(CC67="","",IF(CC67&gt;CI61,"+",IF(CC67&lt;CI61,"-","+/-")))</f>
      </c>
      <c r="CE68" s="76"/>
      <c r="CF68" s="74"/>
      <c r="CG68" s="26">
        <f>IF(CF67="","",IF(CF67&gt;CI64,"+",IF(CF67&lt;CI64,"-","+/-")))</f>
      </c>
      <c r="CH68" s="76"/>
      <c r="CI68" s="74"/>
      <c r="CJ68" s="26"/>
      <c r="CK68" s="76"/>
    </row>
    <row r="69" spans="3:89" ht="12.75" hidden="1">
      <c r="C69" s="97">
        <f>IF(E67="","",FIXED(ROUNDDOWN(C67/E67,$H$6),$H$6,TRUE))</f>
      </c>
      <c r="D69" s="93"/>
      <c r="E69" s="78">
        <f>IF(COUNTIF($A$20:$B$47,D67)=0,"",IF(1=COUNTIF($A$20:$A$47,D67),IF(VLOOKUP(D67,$A$20:$K$47,6,0)="","",VLOOKUP(D67,$A$20:$K$47,6,0)),IF(VLOOKUP(D67,$B$20:$K$47,9,0)="","",VLOOKUP(D67,$B$20:$K$47,9,0))))</f>
      </c>
      <c r="F69" s="97">
        <f>IF(H67="","",FIXED(ROUNDDOWN(F67/H67,$H$6),$H$6,TRUE))</f>
      </c>
      <c r="G69" s="93"/>
      <c r="H69" s="78">
        <f>IF(COUNTIF($A$20:$B$47,G67)=0,"",IF(1=COUNTIF($A$20:$A$47,G67),IF(VLOOKUP(G67,$A$20:$K$47,6,0)="","",VLOOKUP(G67,$A$20:$K$47,6,0)),IF(VLOOKUP(G67,$B$20:$K$47,9,0)="","",VLOOKUP(G67,$B$20:$K$47,9,0))))</f>
      </c>
      <c r="I69" s="97">
        <f>IF(K67="","",FIXED(ROUNDDOWN(I67/K67,$H$6),$H$6,TRUE))</f>
      </c>
      <c r="J69" s="93"/>
      <c r="K69" s="78">
        <f>IF(COUNTIF($A$20:$B$47,J67)=0,"",IF(1=COUNTIF($A$20:$A$47,J67),IF(VLOOKUP(J67,$A$20:$K$47,6,0)="","",VLOOKUP(J67,$A$20:$K$47,6,0)),IF(VLOOKUP(J67,$B$20:$K$47,9,0)="","",VLOOKUP(J67,$B$20:$K$47,9,0))))</f>
      </c>
      <c r="L69" s="97">
        <f>IF(N67="","",FIXED(ROUNDDOWN(L67/N67,$H$6),$H$6,TRUE))</f>
      </c>
      <c r="M69" s="93"/>
      <c r="N69" s="78">
        <f>IF(COUNTIF($A$20:$B$47,M67)=0,"",IF(1=COUNTIF($A$20:$A$47,M67),IF(VLOOKUP(M67,$A$20:$K$47,6,0)="","",VLOOKUP(M67,$A$20:$K$47,6,0)),IF(VLOOKUP(M67,$B$20:$K$47,9,0)="","",VLOOKUP(M67,$B$20:$K$47,9,0))))</f>
      </c>
      <c r="O69" s="97">
        <f>IF(Q67="","",FIXED(ROUNDDOWN(O67/Q67,$H$6),$H$6,TRUE))</f>
      </c>
      <c r="P69" s="93"/>
      <c r="Q69" s="78">
        <f>IF(COUNTIF($A$20:$B$47,P67)=0,"",IF(1=COUNTIF($A$20:$A$47,P67),IF(VLOOKUP(P67,$A$20:$K$47,6,0)="","",VLOOKUP(P67,$A$20:$K$47,6,0)),IF(VLOOKUP(P67,$B$20:$K$47,9,0)="","",VLOOKUP(P67,$B$20:$K$47,9,0))))</f>
      </c>
      <c r="R69" s="97">
        <f>IF(T67="","",FIXED(ROUNDDOWN(R67/T67,$H$6),$H$6,TRUE))</f>
      </c>
      <c r="S69" s="93"/>
      <c r="T69" s="78">
        <f>IF(COUNTIF($A$20:$B$47,S67)=0,"",IF(1=COUNTIF($A$20:$A$47,S67),IF(VLOOKUP(S67,$A$20:$K$47,6,0)="","",VLOOKUP(S67,$A$20:$K$47,6,0)),IF(VLOOKUP(S67,$B$20:$K$47,9,0)="","",VLOOKUP(S67,$B$20:$K$47,9,0))))</f>
      </c>
      <c r="U69" s="97">
        <f>IF(W67="","",FIXED(ROUNDDOWN(U67/W67,$H$6),$H$6,TRUE))</f>
      </c>
      <c r="V69" s="93"/>
      <c r="W69" s="78">
        <f>IF(COUNTIF($A$20:$B$47,V67)=0,"",IF(1=COUNTIF($A$20:$A$47,V67),IF(VLOOKUP(V67,$A$20:$K$47,6,0)="","",VLOOKUP(V67,$A$20:$K$47,6,0)),IF(VLOOKUP(V67,$B$20:$K$47,9,0)="","",VLOOKUP(V67,$B$20:$K$47,9,0))))</f>
      </c>
      <c r="X69" s="96"/>
      <c r="Y69" s="97">
        <f>IF(AA67="","",FIXED(ROUNDDOWN(Y67/AA67,$H$6),$H$6,TRUE))</f>
      </c>
      <c r="Z69" s="93"/>
      <c r="AA69" s="78">
        <f>IF(COUNTIF($W$20:$X$47,Z67)=0,"",IF(1=COUNTIF($W$20:$W$47,Z67),IF(VLOOKUP(Z67,$W$20:$AG$47,6,0)="","",VLOOKUP(Z67,$W$20:$AG$47,6,0)),IF(VLOOKUP(Z67,$X$20:$AG$47,9,0)="","",VLOOKUP(Z67,$X$20:$AG$47,9,0))))</f>
      </c>
      <c r="AB69" s="97">
        <f>IF(AD67="","",FIXED(ROUNDDOWN(AB67/AD67,$H$6),$H$6,TRUE))</f>
      </c>
      <c r="AC69" s="93"/>
      <c r="AD69" s="78">
        <f>IF(COUNTIF($W$20:$X$47,AC67)=0,"",IF(1=COUNTIF($W$20:$W$47,AC67),IF(VLOOKUP(AC67,$W$20:$AG$47,6,0)="","",VLOOKUP(AC67,$W$20:$AG$47,6,0)),IF(VLOOKUP(AC67,$X$20:$AG$47,9,0)="","",VLOOKUP(AC67,$X$20:$AG$47,9,0))))</f>
      </c>
      <c r="AE69" s="97">
        <f>IF(AG67="","",FIXED(ROUNDDOWN(AE67/AG67,$H$6),$H$6,TRUE))</f>
      </c>
      <c r="AF69" s="93"/>
      <c r="AG69" s="78">
        <f>IF(COUNTIF($W$20:$X$47,AF67)=0,"",IF(1=COUNTIF($W$20:$W$47,AF67),IF(VLOOKUP(AF67,$W$20:$AG$47,6,0)="","",VLOOKUP(AF67,$W$20:$AG$47,6,0)),IF(VLOOKUP(AF67,$X$20:$AG$47,9,0)="","",VLOOKUP(AF67,$X$20:$AG$47,9,0))))</f>
      </c>
      <c r="AH69" s="97">
        <f>IF(AJ67="","",FIXED(ROUNDDOWN(AH67/AJ67,$H$6),$H$6,TRUE))</f>
      </c>
      <c r="AI69" s="93"/>
      <c r="AJ69" s="78">
        <f>IF(COUNTIF($W$20:$X$47,AI67)=0,"",IF(1=COUNTIF($W$20:$W$47,AI67),IF(VLOOKUP(AI67,$W$20:$AG$47,6,0)="","",VLOOKUP(AI67,$W$20:$AG$47,6,0)),IF(VLOOKUP(AI67,$X$20:$AG$47,9,0)="","",VLOOKUP(AI67,$X$20:$AG$47,9,0))))</f>
      </c>
      <c r="AK69" s="97">
        <f>IF(AM67="","",FIXED(ROUNDDOWN(AK67/AM67,$H$6),$H$6,TRUE))</f>
      </c>
      <c r="AL69" s="93"/>
      <c r="AM69" s="78">
        <f>IF(COUNTIF($W$20:$X$47,AL67)=0,"",IF(1=COUNTIF($W$20:$W$47,AL67),IF(VLOOKUP(AL67,$W$20:$AG$47,6,0)="","",VLOOKUP(AL67,$W$20:$AG$47,6,0)),IF(VLOOKUP(AL67,$X$20:$AG$47,9,0)="","",VLOOKUP(AL67,$X$20:$AG$47,9,0))))</f>
      </c>
      <c r="AN69" s="97">
        <f>IF(AP67="","",FIXED(ROUNDDOWN(AN67/AP67,$H$6),$H$6,TRUE))</f>
      </c>
      <c r="AO69" s="93"/>
      <c r="AP69" s="78">
        <f>IF(COUNTIF($W$20:$X$47,AO67)=0,"",IF(1=COUNTIF($W$20:$W$47,AO67),IF(VLOOKUP(AO67,$W$20:$AG$47,6,0)="","",VLOOKUP(AO67,$W$20:$AG$47,6,0)),IF(VLOOKUP(AO67,$X$20:$AG$47,9,0)="","",VLOOKUP(AO67,$X$20:$AG$47,9,0))))</f>
      </c>
      <c r="AQ69" s="97">
        <f>IF(AS67="","",FIXED(ROUNDDOWN(AQ67/AS67,$H$6),$H$6,TRUE))</f>
      </c>
      <c r="AR69" s="93"/>
      <c r="AS69" s="78">
        <f>IF(COUNTIF($W$20:$X$47,AR67)=0,"",IF(1=COUNTIF($W$20:$W$47,AR67),IF(VLOOKUP(AR67,$W$20:$AG$47,6,0)="","",VLOOKUP(AR67,$W$20:$AG$47,6,0)),IF(VLOOKUP(AR67,$X$20:$AG$47,9,0)="","",VLOOKUP(AR67,$X$20:$AG$47,9,0))))</f>
      </c>
      <c r="AU69" s="97">
        <f>IF(AW67="","",FIXED(ROUNDDOWN(AU67/AW67,$H$6),$H$6,TRUE))</f>
      </c>
      <c r="AV69" s="93"/>
      <c r="AW69" s="78">
        <f>IF(COUNTIF($AS$20:$AT$47,AV67)=0,"",IF(1=COUNTIF($AS$20:$AS$47,AV67),IF(VLOOKUP(AV67,$AS$20:$BC$47,6,0)="","",VLOOKUP(AV67,$AS$20:$BC$47,6,0)),IF(VLOOKUP(AV67,$AT$20:$BC$47,9,0)="","",VLOOKUP(AV67,$AT$20:$BC$47,9,0))))</f>
      </c>
      <c r="AX69" s="97">
        <f>IF(AZ67="","",FIXED(ROUNDDOWN(AX67/AZ67,$H$6),$H$6,TRUE))</f>
      </c>
      <c r="AY69" s="93"/>
      <c r="AZ69" s="78">
        <f>IF(COUNTIF($AS$20:$AT$47,AY67)=0,"",IF(1=COUNTIF($AS$20:$AS$47,AY67),IF(VLOOKUP(AY67,$AS$20:$BC$47,6,0)="","",VLOOKUP(AY67,$AS$20:$BC$47,6,0)),IF(VLOOKUP(AY67,$AT$20:$BC$47,9,0)="","",VLOOKUP(AY67,$AT$20:$BC$47,9,0))))</f>
      </c>
      <c r="BA69" s="97">
        <f>IF(BC67="","",FIXED(ROUNDDOWN(BA67/BC67,$H$6),$H$6,TRUE))</f>
      </c>
      <c r="BB69" s="93"/>
      <c r="BC69" s="78">
        <f>IF(COUNTIF($AS$20:$AT$47,BB67)=0,"",IF(1=COUNTIF($AS$20:$AS$47,BB67),IF(VLOOKUP(BB67,$AS$20:$BC$47,6,0)="","",VLOOKUP(BB67,$AS$20:$BC$47,6,0)),IF(VLOOKUP(BB67,$AT$20:$BC$47,9,0)="","",VLOOKUP(BB67,$AT$20:$BC$47,9,0))))</f>
      </c>
      <c r="BD69" s="97">
        <f>IF(BF67="","",FIXED(ROUNDDOWN(BD67/BF67,$H$6),$H$6,TRUE))</f>
      </c>
      <c r="BE69" s="93"/>
      <c r="BF69" s="78">
        <f>IF(COUNTIF($AS$20:$AT$47,BE67)=0,"",IF(1=COUNTIF($AS$20:$AS$47,BE67),IF(VLOOKUP(BE67,$AS$20:$BC$47,6,0)="","",VLOOKUP(BE67,$AS$20:$BC$47,6,0)),IF(VLOOKUP(BE67,$AT$20:$BC$47,9,0)="","",VLOOKUP(BE67,$AT$20:$BC$47,9,0))))</f>
      </c>
      <c r="BG69" s="97">
        <f>IF(BI67="","",FIXED(ROUNDDOWN(BG67/BI67,$H$6),$H$6,TRUE))</f>
      </c>
      <c r="BH69" s="93"/>
      <c r="BI69" s="78">
        <f>IF(COUNTIF($AS$20:$AT$47,BH67)=0,"",IF(1=COUNTIF($AS$20:$AS$47,BH67),IF(VLOOKUP(BH67,$AS$20:$BC$47,6,0)="","",VLOOKUP(BH67,$AS$20:$BC$47,6,0)),IF(VLOOKUP(BH67,$AT$20:$BC$47,9,0)="","",VLOOKUP(BH67,$AT$20:$BC$47,9,0))))</f>
      </c>
      <c r="BJ69" s="97">
        <f>IF(BL67="","",FIXED(ROUNDDOWN(BJ67/BL67,$H$6),$H$6,TRUE))</f>
      </c>
      <c r="BK69" s="93"/>
      <c r="BL69" s="78">
        <f>IF(COUNTIF($AS$20:$AT$47,BK67)=0,"",IF(1=COUNTIF($AS$20:$AS$47,BK67),IF(VLOOKUP(BK67,$AS$20:$BC$47,6,0)="","",VLOOKUP(BK67,$AS$20:$BC$47,6,0)),IF(VLOOKUP(BK67,$AT$20:$BC$47,9,0)="","",VLOOKUP(BK67,$AT$20:$BC$47,9,0))))</f>
      </c>
      <c r="BM69" s="97">
        <f>IF(BO67="","",FIXED(ROUNDDOWN(BM67/BO67,$H$6),$H$6,TRUE))</f>
      </c>
      <c r="BN69" s="93"/>
      <c r="BO69" s="78">
        <f>IF(COUNTIF($AS$20:$AT$47,BN67)=0,"",IF(1=COUNTIF($AS$20:$AS$47,BN67),IF(VLOOKUP(BN67,$AS$20:$BC$47,6,0)="","",VLOOKUP(BN67,$AS$20:$BC$47,6,0)),IF(VLOOKUP(BN67,$AT$20:$BC$47,9,0)="","",VLOOKUP(BN67,$AT$20:$BC$47,9,0))))</f>
      </c>
      <c r="BQ69" s="97">
        <f>IF(BS67="","",FIXED(ROUNDDOWN(BQ67/BS67,$H$6),$H$6,TRUE))</f>
      </c>
      <c r="BR69" s="93"/>
      <c r="BS69" s="78">
        <f>IF(COUNTIF($BO$20:$BP$47,BR67)=0,"",IF(1=COUNTIF($BO$20:$BO$47,BR67),IF(VLOOKUP(BR67,$BO$20:$BY$47,6,0)="","",VLOOKUP(BR67,$BO$20:$BY$47,6,0)),IF(VLOOKUP(BR67,$BP$20:$BY$47,9,0)="","",VLOOKUP(BR67,$BP$20:$BY$47,9,0))))</f>
      </c>
      <c r="BT69" s="97">
        <f>IF(BV67="","",FIXED(ROUNDDOWN(BT67/BV67,$H$6),$H$6,TRUE))</f>
      </c>
      <c r="BU69" s="93"/>
      <c r="BV69" s="78">
        <f>IF(COUNTIF($BO$20:$BP$47,BU67)=0,"",IF(1=COUNTIF($BO$20:$BO$47,BU67),IF(VLOOKUP(BU67,$BO$20:$BY$47,6,0)="","",VLOOKUP(BU67,$BO$20:$BY$47,6,0)),IF(VLOOKUP(BU67,$BP$20:$BY$47,9,0)="","",VLOOKUP(BU67,$BP$20:$BY$47,9,0))))</f>
      </c>
      <c r="BW69" s="97">
        <f>IF(BY67="","",FIXED(ROUNDDOWN(BW67/BY67,$H$6),$H$6,TRUE))</f>
      </c>
      <c r="BX69" s="93"/>
      <c r="BY69" s="78">
        <f>IF(COUNTIF($BO$20:$BP$47,BX67)=0,"",IF(1=COUNTIF($BO$20:$BO$47,BX67),IF(VLOOKUP(BX67,$BO$20:$BY$47,6,0)="","",VLOOKUP(BX67,$BO$20:$BY$47,6,0)),IF(VLOOKUP(BX67,$BP$20:$BY$47,9,0)="","",VLOOKUP(BX67,$BP$20:$BY$47,9,0))))</f>
      </c>
      <c r="BZ69" s="97">
        <f>IF(CB67="","",FIXED(ROUNDDOWN(BZ67/CB67,$H$6),$H$6,TRUE))</f>
      </c>
      <c r="CA69" s="93"/>
      <c r="CB69" s="78">
        <f>IF(COUNTIF($BO$20:$BP$47,CA67)=0,"",IF(1=COUNTIF($BO$20:$BO$47,CA67),IF(VLOOKUP(CA67,$BO$20:$BY$47,6,0)="","",VLOOKUP(CA67,$BO$20:$BY$47,6,0)),IF(VLOOKUP(CA67,$BP$20:$BY$47,9,0)="","",VLOOKUP(CA67,$BP$20:$BY$47,9,0))))</f>
      </c>
      <c r="CC69" s="97">
        <f>IF(CE67="","",FIXED(ROUNDDOWN(CC67/CE67,$H$6),$H$6,TRUE))</f>
      </c>
      <c r="CD69" s="93"/>
      <c r="CE69" s="78">
        <f>IF(COUNTIF($BO$20:$BP$47,CD67)=0,"",IF(1=COUNTIF($BO$20:$BO$47,CD67),IF(VLOOKUP(CD67,$BO$20:$BY$47,6,0)="","",VLOOKUP(CD67,$BO$20:$BY$47,6,0)),IF(VLOOKUP(CD67,$BP$20:$BY$47,9,0)="","",VLOOKUP(CD67,$BP$20:$BY$47,9,0))))</f>
      </c>
      <c r="CF69" s="97">
        <f>IF(CH67="","",FIXED(ROUNDDOWN(CF67/CH67,$H$6),$H$6,TRUE))</f>
      </c>
      <c r="CG69" s="93"/>
      <c r="CH69" s="78">
        <f>IF(COUNTIF($BO$20:$BP$47,CG67)=0,"",IF(1=COUNTIF($BO$20:$BO$47,CG67),IF(VLOOKUP(CG67,$BO$20:$BY$47,6,0)="","",VLOOKUP(CG67,$BO$20:$BY$47,6,0)),IF(VLOOKUP(CG67,$BP$20:$BY$47,9,0)="","",VLOOKUP(CG67,$BP$20:$BY$47,9,0))))</f>
      </c>
      <c r="CI69" s="97">
        <f>IF(CK67="","",FIXED(ROUNDDOWN(CI67/CK67,$H$6),$H$6,TRUE))</f>
      </c>
      <c r="CJ69" s="93"/>
      <c r="CK69" s="78">
        <f>IF(COUNTIF($BO$20:$BP$47,CJ67)=0,"",IF(1=COUNTIF($BO$20:$BO$47,CJ67),IF(VLOOKUP(CJ67,$BO$20:$BY$47,6,0)="","",VLOOKUP(CJ67,$BO$20:$BY$47,6,0)),IF(VLOOKUP(CJ67,$BP$20:$BY$47,9,0)="","",VLOOKUP(CJ67,$BP$20:$BY$47,9,0))))</f>
      </c>
    </row>
    <row r="70" ht="12.75" hidden="1"/>
    <row r="75" spans="48:53" ht="12.75">
      <c r="AV75" s="134"/>
      <c r="AW75" s="134"/>
      <c r="AX75" s="134"/>
      <c r="AY75" s="134"/>
      <c r="AZ75" s="134"/>
      <c r="BA75" s="134"/>
    </row>
    <row r="76" spans="48:53" ht="12.75">
      <c r="AV76" s="134"/>
      <c r="AW76" s="134"/>
      <c r="AX76" s="134"/>
      <c r="AY76" s="134"/>
      <c r="AZ76" s="134"/>
      <c r="BA76" s="134"/>
    </row>
    <row r="77" spans="48:53" ht="12.75">
      <c r="AV77" s="134"/>
      <c r="AW77" s="134"/>
      <c r="AX77" s="134"/>
      <c r="AY77" s="134"/>
      <c r="AZ77" s="134"/>
      <c r="BA77" s="134"/>
    </row>
    <row r="78" spans="48:53" ht="12.75">
      <c r="AV78" s="134"/>
      <c r="AW78" s="134"/>
      <c r="AX78" s="134"/>
      <c r="AY78" s="134"/>
      <c r="AZ78" s="134"/>
      <c r="BA78" s="134"/>
    </row>
    <row r="79" spans="48:53" ht="12.75">
      <c r="AV79" s="134"/>
      <c r="AW79" s="134"/>
      <c r="AX79" s="134"/>
      <c r="AY79" s="134"/>
      <c r="AZ79" s="134"/>
      <c r="BA79" s="134"/>
    </row>
    <row r="80" spans="48:53" ht="12.75">
      <c r="AV80" s="134"/>
      <c r="AW80" s="134"/>
      <c r="AX80" s="134"/>
      <c r="AY80" s="134"/>
      <c r="AZ80" s="134"/>
      <c r="BA80" s="134"/>
    </row>
    <row r="81" spans="48:53" ht="12.75">
      <c r="AV81" s="134"/>
      <c r="AW81" s="134"/>
      <c r="AX81" s="134"/>
      <c r="AY81" s="134"/>
      <c r="AZ81" s="134"/>
      <c r="BA81" s="134"/>
    </row>
    <row r="82" spans="48:53" ht="12.75">
      <c r="AV82" s="26"/>
      <c r="AW82" s="26"/>
      <c r="AX82" s="26"/>
      <c r="AY82" s="26"/>
      <c r="AZ82" s="26"/>
      <c r="BA82" s="26"/>
    </row>
    <row r="83" spans="48:53" ht="12.75">
      <c r="AV83" s="26"/>
      <c r="AW83" s="26"/>
      <c r="AX83" s="26"/>
      <c r="AY83" s="26"/>
      <c r="AZ83" s="26"/>
      <c r="BA83" s="26"/>
    </row>
    <row r="84" spans="48:53" ht="12.75">
      <c r="AV84" s="26"/>
      <c r="AW84" s="26"/>
      <c r="AX84" s="26"/>
      <c r="AY84" s="26"/>
      <c r="AZ84" s="26"/>
      <c r="BA84" s="26"/>
    </row>
    <row r="85" spans="48:53" ht="12.75">
      <c r="AV85" s="26"/>
      <c r="AW85" s="26"/>
      <c r="AX85" s="26"/>
      <c r="AY85" s="26"/>
      <c r="AZ85" s="26"/>
      <c r="BA85" s="26"/>
    </row>
    <row r="86" spans="48:53" ht="12.75">
      <c r="AV86" s="26"/>
      <c r="AW86" s="26"/>
      <c r="AX86" s="26"/>
      <c r="AY86" s="26"/>
      <c r="AZ86" s="26"/>
      <c r="BA86" s="26"/>
    </row>
    <row r="87" spans="48:53" ht="12.75">
      <c r="AV87" s="26"/>
      <c r="AW87" s="26"/>
      <c r="AX87" s="26"/>
      <c r="AY87" s="26"/>
      <c r="AZ87" s="26"/>
      <c r="BA87" s="26"/>
    </row>
    <row r="88" spans="48:53" ht="12.75">
      <c r="AV88" s="26"/>
      <c r="AW88" s="26"/>
      <c r="AX88" s="26"/>
      <c r="AY88" s="26"/>
      <c r="AZ88" s="26"/>
      <c r="BA88" s="26"/>
    </row>
    <row r="89" spans="48:53" ht="12.75">
      <c r="AV89" s="26"/>
      <c r="AW89" s="26"/>
      <c r="AX89" s="26"/>
      <c r="AY89" s="26"/>
      <c r="AZ89" s="26"/>
      <c r="BA89" s="26"/>
    </row>
    <row r="90" spans="48:53" ht="12.75">
      <c r="AV90" s="26"/>
      <c r="AW90" s="26"/>
      <c r="AX90" s="26"/>
      <c r="AY90" s="26"/>
      <c r="AZ90" s="26"/>
      <c r="BA90" s="26"/>
    </row>
    <row r="91" spans="48:53" ht="12.75">
      <c r="AV91" s="26"/>
      <c r="AW91" s="26"/>
      <c r="AX91" s="26"/>
      <c r="AY91" s="26"/>
      <c r="AZ91" s="26"/>
      <c r="BA91" s="26"/>
    </row>
    <row r="92" spans="48:53" ht="12.75">
      <c r="AV92" s="26"/>
      <c r="AW92" s="26"/>
      <c r="AX92" s="26"/>
      <c r="AY92" s="26"/>
      <c r="AZ92" s="26"/>
      <c r="BA92" s="26"/>
    </row>
    <row r="93" spans="48:53" ht="12.75">
      <c r="AV93" s="26"/>
      <c r="AW93" s="26"/>
      <c r="AX93" s="26"/>
      <c r="AY93" s="26"/>
      <c r="AZ93" s="26"/>
      <c r="BA93" s="26"/>
    </row>
    <row r="94" spans="48:53" ht="12.75">
      <c r="AV94" s="26"/>
      <c r="AW94" s="26"/>
      <c r="AX94" s="26"/>
      <c r="AY94" s="26"/>
      <c r="AZ94" s="26"/>
      <c r="BA94" s="26"/>
    </row>
    <row r="95" spans="48:53" ht="12.75">
      <c r="AV95" s="26"/>
      <c r="AW95" s="26"/>
      <c r="AX95" s="26"/>
      <c r="AY95" s="26"/>
      <c r="AZ95" s="26"/>
      <c r="BA95" s="26"/>
    </row>
    <row r="96" spans="48:53" ht="12.75">
      <c r="AV96" s="26"/>
      <c r="AW96" s="26"/>
      <c r="AX96" s="26"/>
      <c r="AY96" s="26"/>
      <c r="AZ96" s="26"/>
      <c r="BA96" s="26"/>
    </row>
    <row r="97" spans="48:53" ht="12.75">
      <c r="AV97" s="26"/>
      <c r="AW97" s="26"/>
      <c r="AX97" s="26"/>
      <c r="AY97" s="26"/>
      <c r="AZ97" s="26"/>
      <c r="BA97" s="26"/>
    </row>
    <row r="98" spans="48:53" ht="12.75">
      <c r="AV98" s="26"/>
      <c r="AW98" s="26"/>
      <c r="AX98" s="26"/>
      <c r="AY98" s="26"/>
      <c r="AZ98" s="26"/>
      <c r="BA98" s="26"/>
    </row>
    <row r="99" spans="48:53" ht="12.75">
      <c r="AV99" s="26"/>
      <c r="AW99" s="26"/>
      <c r="AX99" s="26"/>
      <c r="AY99" s="26"/>
      <c r="AZ99" s="26"/>
      <c r="BA99" s="26"/>
    </row>
    <row r="100" spans="48:53" ht="12.75">
      <c r="AV100" s="26"/>
      <c r="AW100" s="26"/>
      <c r="AX100" s="26"/>
      <c r="AY100" s="26"/>
      <c r="AZ100" s="26"/>
      <c r="BA100" s="26"/>
    </row>
    <row r="101" spans="48:53" ht="12.75">
      <c r="AV101" s="26"/>
      <c r="AW101" s="26"/>
      <c r="AX101" s="26"/>
      <c r="AY101" s="26"/>
      <c r="AZ101" s="26"/>
      <c r="BA101" s="26"/>
    </row>
    <row r="102" spans="48:53" ht="12.75">
      <c r="AV102" s="26"/>
      <c r="AW102" s="26"/>
      <c r="AX102" s="26"/>
      <c r="AY102" s="26"/>
      <c r="AZ102" s="26"/>
      <c r="BA102" s="26"/>
    </row>
    <row r="103" spans="48:53" ht="12.75">
      <c r="AV103" s="26"/>
      <c r="AW103" s="26"/>
      <c r="AX103" s="26"/>
      <c r="AY103" s="26"/>
      <c r="AZ103" s="26"/>
      <c r="BA103" s="26"/>
    </row>
    <row r="104" spans="48:53" ht="12.75">
      <c r="AV104" s="26"/>
      <c r="AW104" s="26"/>
      <c r="AX104" s="26"/>
      <c r="AY104" s="26"/>
      <c r="AZ104" s="26"/>
      <c r="BA104" s="26"/>
    </row>
    <row r="105" spans="48:53" ht="12.75">
      <c r="AV105" s="26"/>
      <c r="AW105" s="26"/>
      <c r="AX105" s="26"/>
      <c r="AY105" s="26"/>
      <c r="AZ105" s="26"/>
      <c r="BA105" s="26"/>
    </row>
    <row r="106" spans="48:53" ht="12.75">
      <c r="AV106" s="26"/>
      <c r="AW106" s="26"/>
      <c r="AX106" s="26"/>
      <c r="AY106" s="26"/>
      <c r="AZ106" s="26"/>
      <c r="BA106" s="26"/>
    </row>
    <row r="107" spans="48:53" ht="12.75">
      <c r="AV107" s="26"/>
      <c r="AW107" s="26"/>
      <c r="AX107" s="26"/>
      <c r="AY107" s="26"/>
      <c r="AZ107" s="26"/>
      <c r="BA107" s="26"/>
    </row>
    <row r="108" spans="48:53" ht="12.75">
      <c r="AV108" s="26"/>
      <c r="AW108" s="26"/>
      <c r="AX108" s="26"/>
      <c r="AY108" s="26"/>
      <c r="AZ108" s="26"/>
      <c r="BA108" s="26"/>
    </row>
    <row r="109" spans="48:53" ht="12.75">
      <c r="AV109" s="26"/>
      <c r="AW109" s="26"/>
      <c r="AX109" s="26"/>
      <c r="AY109" s="26"/>
      <c r="AZ109" s="26"/>
      <c r="BA109" s="26"/>
    </row>
    <row r="110" spans="48:53" ht="12.75">
      <c r="AV110" s="26"/>
      <c r="AW110" s="26"/>
      <c r="AX110" s="26"/>
      <c r="AY110" s="26"/>
      <c r="AZ110" s="26"/>
      <c r="BA110" s="26"/>
    </row>
    <row r="111" spans="48:53" ht="12.75">
      <c r="AV111" s="26"/>
      <c r="AW111" s="26"/>
      <c r="AX111" s="26"/>
      <c r="AY111" s="26"/>
      <c r="AZ111" s="26"/>
      <c r="BA111" s="26"/>
    </row>
  </sheetData>
  <sheetProtection password="CAE3" sheet="1" objects="1" scenarios="1"/>
  <mergeCells count="144">
    <mergeCell ref="D17:E17"/>
    <mergeCell ref="Z17:AA17"/>
    <mergeCell ref="AV17:AW17"/>
    <mergeCell ref="BR17:BS17"/>
    <mergeCell ref="AX17:AY17"/>
    <mergeCell ref="AZ17:BA17"/>
    <mergeCell ref="F17:G17"/>
    <mergeCell ref="H17:I17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AB11:AC11"/>
    <mergeCell ref="AD11:AE11"/>
    <mergeCell ref="Z12:AA12"/>
    <mergeCell ref="AB12:AC12"/>
    <mergeCell ref="AD12:AE12"/>
    <mergeCell ref="AV16:AW16"/>
    <mergeCell ref="AX16:AY16"/>
    <mergeCell ref="AZ16:BA16"/>
    <mergeCell ref="Z9:AA9"/>
    <mergeCell ref="AB9:AC9"/>
    <mergeCell ref="AD9:AE9"/>
    <mergeCell ref="Z10:AA10"/>
    <mergeCell ref="AB10:AC10"/>
    <mergeCell ref="AD10:AE10"/>
    <mergeCell ref="Z11:AA11"/>
    <mergeCell ref="AV14:AW14"/>
    <mergeCell ref="AX14:AY14"/>
    <mergeCell ref="AZ14:BA14"/>
    <mergeCell ref="AV15:AW15"/>
    <mergeCell ref="AX15:AY15"/>
    <mergeCell ref="AZ15:BA15"/>
    <mergeCell ref="AV12:AW12"/>
    <mergeCell ref="AX12:AY12"/>
    <mergeCell ref="AZ12:BA12"/>
    <mergeCell ref="AV13:AW13"/>
    <mergeCell ref="AX13:AY13"/>
    <mergeCell ref="AZ13:BA13"/>
    <mergeCell ref="AV9:AW9"/>
    <mergeCell ref="AX9:AY9"/>
    <mergeCell ref="AZ9:BA9"/>
    <mergeCell ref="AV11:AW11"/>
    <mergeCell ref="AX11:AY11"/>
    <mergeCell ref="AZ11:BA11"/>
    <mergeCell ref="BV9:BW9"/>
    <mergeCell ref="BT9:BU9"/>
    <mergeCell ref="BR9:BS9"/>
    <mergeCell ref="BV10:BW10"/>
    <mergeCell ref="BT10:BU10"/>
    <mergeCell ref="BR10:BS10"/>
    <mergeCell ref="BR16:BS16"/>
    <mergeCell ref="BT15:BU15"/>
    <mergeCell ref="BT16:BU16"/>
    <mergeCell ref="BV11:BW11"/>
    <mergeCell ref="BV12:BW12"/>
    <mergeCell ref="BV13:BW13"/>
    <mergeCell ref="BV14:BW14"/>
    <mergeCell ref="BV16:BW16"/>
    <mergeCell ref="BT14:BU14"/>
    <mergeCell ref="BV15:BW15"/>
    <mergeCell ref="BR15:BS15"/>
    <mergeCell ref="BR11:BS11"/>
    <mergeCell ref="BR12:BS12"/>
    <mergeCell ref="BR13:BS13"/>
    <mergeCell ref="BT11:BU11"/>
    <mergeCell ref="BT12:BU12"/>
    <mergeCell ref="BT13:BU13"/>
    <mergeCell ref="BR14:BS14"/>
    <mergeCell ref="C8:I8"/>
    <mergeCell ref="Y8:AE8"/>
    <mergeCell ref="AU8:BA8"/>
    <mergeCell ref="BQ8:BW8"/>
    <mergeCell ref="C1:G1"/>
    <mergeCell ref="C2:G2"/>
    <mergeCell ref="H1:J1"/>
    <mergeCell ref="H2:J2"/>
    <mergeCell ref="H3:J3"/>
    <mergeCell ref="H4:J4"/>
    <mergeCell ref="H5:J5"/>
    <mergeCell ref="C6:G6"/>
    <mergeCell ref="C3:G3"/>
    <mergeCell ref="C4:G4"/>
    <mergeCell ref="C5:G5"/>
    <mergeCell ref="AX75:AY75"/>
    <mergeCell ref="AZ75:BA75"/>
    <mergeCell ref="AV76:AW76"/>
    <mergeCell ref="AX76:AY76"/>
    <mergeCell ref="AZ76:BA76"/>
    <mergeCell ref="AV75:AW75"/>
    <mergeCell ref="AX80:AY80"/>
    <mergeCell ref="AZ80:BA80"/>
    <mergeCell ref="AV77:AW77"/>
    <mergeCell ref="AX77:AY77"/>
    <mergeCell ref="AZ77:BA77"/>
    <mergeCell ref="AV78:AW78"/>
    <mergeCell ref="AX78:AY78"/>
    <mergeCell ref="AZ78:BA78"/>
    <mergeCell ref="AV81:AW81"/>
    <mergeCell ref="AX81:AY81"/>
    <mergeCell ref="AZ81:BA81"/>
    <mergeCell ref="AZ10:BA10"/>
    <mergeCell ref="AX10:AY10"/>
    <mergeCell ref="AV10:AW10"/>
    <mergeCell ref="AV79:AW79"/>
    <mergeCell ref="AX79:AY79"/>
    <mergeCell ref="AZ79:BA79"/>
    <mergeCell ref="AV80:AW80"/>
    <mergeCell ref="BT17:BU17"/>
    <mergeCell ref="BV17:BW17"/>
    <mergeCell ref="AB17:AC17"/>
    <mergeCell ref="AD17:AE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1"/>
  <sheetViews>
    <sheetView showGridLines="0" workbookViewId="0" topLeftCell="A1">
      <selection activeCell="B6" sqref="B6:V6"/>
    </sheetView>
  </sheetViews>
  <sheetFormatPr defaultColWidth="11.421875" defaultRowHeight="12.75"/>
  <cols>
    <col min="1" max="1" width="10.8515625" style="20" customWidth="1"/>
    <col min="2" max="19" width="3.57421875" style="20" customWidth="1"/>
    <col min="20" max="22" width="3.57421875" style="20" hidden="1" customWidth="1"/>
    <col min="23" max="23" width="6.28125" style="20" customWidth="1"/>
    <col min="24" max="26" width="3.00390625" style="20" customWidth="1"/>
    <col min="27" max="27" width="5.57421875" style="20" customWidth="1"/>
    <col min="28" max="28" width="5.7109375" style="20" customWidth="1"/>
    <col min="29" max="29" width="5.57421875" style="20" customWidth="1"/>
    <col min="30" max="30" width="5.28125" style="20" customWidth="1"/>
    <col min="31" max="31" width="6.140625" style="20" customWidth="1"/>
    <col min="32" max="32" width="5.57421875" style="20" customWidth="1"/>
    <col min="33" max="33" width="9.7109375" style="20" hidden="1" customWidth="1"/>
    <col min="34" max="39" width="5.57421875" style="20" hidden="1" customWidth="1"/>
    <col min="40" max="16384" width="5.57421875" style="20" customWidth="1"/>
  </cols>
  <sheetData>
    <row r="1" ht="12.75"/>
    <row r="2" spans="1:32" ht="12" customHeight="1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AB2" s="155" t="s">
        <v>39</v>
      </c>
      <c r="AC2" s="155"/>
      <c r="AD2" s="155"/>
      <c r="AE2" s="155"/>
      <c r="AF2" s="155"/>
    </row>
    <row r="3" spans="1:32" ht="12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AB3" s="155" t="s">
        <v>40</v>
      </c>
      <c r="AC3" s="155"/>
      <c r="AD3" s="155"/>
      <c r="AE3" s="155"/>
      <c r="AF3" s="155"/>
    </row>
    <row r="4" spans="1:32" ht="12" customHeight="1">
      <c r="A4" s="162" t="s">
        <v>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AB4" s="155" t="s">
        <v>41</v>
      </c>
      <c r="AC4" s="155"/>
      <c r="AD4" s="155"/>
      <c r="AE4" s="155"/>
      <c r="AF4" s="155"/>
    </row>
    <row r="5" spans="1:32" ht="12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AB5" s="155" t="s">
        <v>42</v>
      </c>
      <c r="AC5" s="155"/>
      <c r="AD5" s="155"/>
      <c r="AE5" s="155"/>
      <c r="AF5" s="155"/>
    </row>
    <row r="6" spans="1:32" ht="33" customHeight="1">
      <c r="A6" s="23"/>
      <c r="B6" s="159">
        <f>Eingabetabelle!H1</f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Y6" s="155" t="s">
        <v>50</v>
      </c>
      <c r="Z6" s="155"/>
      <c r="AA6" s="155"/>
      <c r="AB6" s="155"/>
      <c r="AC6" s="158">
        <f>Eingabetabelle!H2</f>
        <v>0</v>
      </c>
      <c r="AD6" s="158"/>
      <c r="AE6" s="158"/>
      <c r="AF6" s="158"/>
    </row>
    <row r="7" spans="1:32" ht="18" customHeight="1">
      <c r="A7" s="23"/>
      <c r="B7" s="160">
        <f>Eingabetabelle!H4</f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Y7" s="155" t="s">
        <v>51</v>
      </c>
      <c r="Z7" s="155"/>
      <c r="AA7" s="155"/>
      <c r="AB7" s="155"/>
      <c r="AC7" s="156">
        <f>Eingabetabelle!H3</f>
        <v>0</v>
      </c>
      <c r="AD7" s="156"/>
      <c r="AE7" s="156"/>
      <c r="AF7" s="156"/>
    </row>
    <row r="8" spans="1:32" ht="18" customHeight="1">
      <c r="A8" s="23"/>
      <c r="B8" s="160" t="s">
        <v>33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Y8" s="155" t="s">
        <v>49</v>
      </c>
      <c r="Z8" s="155"/>
      <c r="AA8" s="155"/>
      <c r="AB8" s="155"/>
      <c r="AC8" s="156">
        <f>Eingabetabelle!H5</f>
        <v>0</v>
      </c>
      <c r="AD8" s="156"/>
      <c r="AE8" s="156"/>
      <c r="AF8" s="156"/>
    </row>
    <row r="9" spans="1:32" ht="9.7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AB9" s="21"/>
      <c r="AC9" s="21"/>
      <c r="AD9" s="21"/>
      <c r="AE9" s="21"/>
      <c r="AF9" s="21"/>
    </row>
    <row r="10" spans="1:32" ht="12.75">
      <c r="A10" s="62"/>
      <c r="B10" s="170">
        <f>A13</f>
      </c>
      <c r="C10" s="171"/>
      <c r="D10" s="172"/>
      <c r="E10" s="170">
        <f>A16</f>
      </c>
      <c r="F10" s="171"/>
      <c r="G10" s="172"/>
      <c r="H10" s="170">
        <f>A19</f>
      </c>
      <c r="I10" s="171"/>
      <c r="J10" s="172"/>
      <c r="K10" s="170">
        <f>A22</f>
      </c>
      <c r="L10" s="171"/>
      <c r="M10" s="172"/>
      <c r="N10" s="170">
        <f>A25</f>
      </c>
      <c r="O10" s="171"/>
      <c r="P10" s="172"/>
      <c r="Q10" s="170">
        <f>A28</f>
      </c>
      <c r="R10" s="171"/>
      <c r="S10" s="172"/>
      <c r="T10" s="170">
        <f>A31</f>
      </c>
      <c r="U10" s="171"/>
      <c r="V10" s="172"/>
      <c r="W10" s="62"/>
      <c r="X10" s="62"/>
      <c r="Y10" s="62"/>
      <c r="Z10" s="62"/>
      <c r="AA10" s="163" t="s">
        <v>15</v>
      </c>
      <c r="AB10" s="164"/>
      <c r="AC10" s="163" t="s">
        <v>14</v>
      </c>
      <c r="AD10" s="164"/>
      <c r="AE10" s="167" t="s">
        <v>7</v>
      </c>
      <c r="AF10" s="152" t="s">
        <v>13</v>
      </c>
    </row>
    <row r="11" spans="1:32" ht="12.75">
      <c r="A11" s="64"/>
      <c r="B11" s="173">
        <f>A14</f>
      </c>
      <c r="C11" s="174"/>
      <c r="D11" s="175"/>
      <c r="E11" s="173">
        <f>A17</f>
      </c>
      <c r="F11" s="174"/>
      <c r="G11" s="175"/>
      <c r="H11" s="173">
        <f>A20</f>
      </c>
      <c r="I11" s="174"/>
      <c r="J11" s="175"/>
      <c r="K11" s="173">
        <f>A23</f>
      </c>
      <c r="L11" s="174"/>
      <c r="M11" s="175"/>
      <c r="N11" s="173">
        <f>A26</f>
      </c>
      <c r="O11" s="174"/>
      <c r="P11" s="175"/>
      <c r="Q11" s="173">
        <f>A29</f>
      </c>
      <c r="R11" s="174"/>
      <c r="S11" s="175"/>
      <c r="T11" s="173">
        <f>A32</f>
      </c>
      <c r="U11" s="174"/>
      <c r="V11" s="175"/>
      <c r="W11" s="64"/>
      <c r="X11" s="64"/>
      <c r="Y11" s="64"/>
      <c r="Z11" s="64"/>
      <c r="AA11" s="165"/>
      <c r="AB11" s="166"/>
      <c r="AC11" s="165"/>
      <c r="AD11" s="166"/>
      <c r="AE11" s="168"/>
      <c r="AF11" s="153"/>
    </row>
    <row r="12" spans="1:32" ht="12.75">
      <c r="A12" s="66"/>
      <c r="B12" s="177">
        <f>A15</f>
      </c>
      <c r="C12" s="158"/>
      <c r="D12" s="178"/>
      <c r="E12" s="177">
        <f>A18</f>
      </c>
      <c r="F12" s="158"/>
      <c r="G12" s="178"/>
      <c r="H12" s="177">
        <f>A21</f>
      </c>
      <c r="I12" s="158"/>
      <c r="J12" s="178"/>
      <c r="K12" s="177">
        <f>A24</f>
      </c>
      <c r="L12" s="158"/>
      <c r="M12" s="178"/>
      <c r="N12" s="177">
        <f>A27</f>
      </c>
      <c r="O12" s="158"/>
      <c r="P12" s="178"/>
      <c r="Q12" s="177">
        <f>A30</f>
      </c>
      <c r="R12" s="158"/>
      <c r="S12" s="178"/>
      <c r="T12" s="177">
        <f>A33</f>
      </c>
      <c r="U12" s="158"/>
      <c r="V12" s="178"/>
      <c r="W12" s="66" t="s">
        <v>0</v>
      </c>
      <c r="X12" s="68" t="s">
        <v>1</v>
      </c>
      <c r="Y12" s="68" t="s">
        <v>2</v>
      </c>
      <c r="Z12" s="68" t="s">
        <v>3</v>
      </c>
      <c r="AA12" s="66" t="s">
        <v>4</v>
      </c>
      <c r="AB12" s="66" t="s">
        <v>12</v>
      </c>
      <c r="AC12" s="66" t="s">
        <v>5</v>
      </c>
      <c r="AD12" s="66" t="s">
        <v>6</v>
      </c>
      <c r="AE12" s="169"/>
      <c r="AF12" s="154"/>
    </row>
    <row r="13" spans="1:39" ht="12.75">
      <c r="A13" s="63">
        <f>IF(Eingabetabelle!D10="","",Eingabetabelle!D10)</f>
      </c>
      <c r="B13" s="123">
        <f>Eingabetabelle!C49</f>
        <v>0</v>
      </c>
      <c r="C13" s="124"/>
      <c r="D13" s="69">
        <f>Eingabetabelle!E49</f>
        <v>0</v>
      </c>
      <c r="E13" s="129">
        <f>Eingabetabelle!F49</f>
      </c>
      <c r="F13" s="122"/>
      <c r="G13" s="70">
        <f>Eingabetabelle!H49</f>
      </c>
      <c r="H13" s="129">
        <f>Eingabetabelle!I49</f>
      </c>
      <c r="I13" s="122"/>
      <c r="J13" s="70">
        <f>Eingabetabelle!K49</f>
      </c>
      <c r="K13" s="129">
        <f>Eingabetabelle!L49</f>
      </c>
      <c r="L13" s="122"/>
      <c r="M13" s="70">
        <f>Eingabetabelle!N49</f>
      </c>
      <c r="N13" s="129">
        <f>Eingabetabelle!O49</f>
      </c>
      <c r="O13" s="122"/>
      <c r="P13" s="70">
        <f>Eingabetabelle!Q49</f>
      </c>
      <c r="Q13" s="129">
        <f>Eingabetabelle!R49</f>
      </c>
      <c r="R13" s="122"/>
      <c r="S13" s="70">
        <f>Eingabetabelle!T49</f>
      </c>
      <c r="T13" s="129">
        <f>Eingabetabelle!U49</f>
      </c>
      <c r="U13" s="122"/>
      <c r="V13" s="70">
        <f>Eingabetabelle!W49</f>
      </c>
      <c r="W13" s="152">
        <f>IF(A13="","",X13*2+Z13)</f>
      </c>
      <c r="X13" s="152">
        <f>IF(A13="","",COUNTIF(B14:V14,"+"))</f>
      </c>
      <c r="Y13" s="152">
        <f>IF(A13="","",COUNTIF(B14:V14,"-"))</f>
      </c>
      <c r="Z13" s="152">
        <f>IF(A13="","",COUNTIF(B14:V14,"+/-"))</f>
      </c>
      <c r="AA13" s="152">
        <f>IF(A13="","",SUM(B13,E13,H13,K13,N13,Q13,T13))</f>
      </c>
      <c r="AB13" s="152">
        <f>IF(A13="","",SUM(G13,J13,M13,P13,S13,V13,D13))</f>
      </c>
      <c r="AC13" s="152">
        <f>IF(AB13="","",IF(AB13=0,0,FIXED(ROUNDDOWN(AA13/AB13,Eingabetabelle!$H$6),Eingabetabelle!$H$6,TRUE)))</f>
      </c>
      <c r="AD13" s="152">
        <f>IF(A13="","",FIXED(ROUNDDOWN(MAX(IF(OR(C14="+",C14="+/-"),B13/D13,0),IF(OR(F14="+",F14="+/-"),E13/G13,0),IF(OR(I14="+",I14="+/-"),H13/J13,0),IF(OR(L14="+",L14="+/-"),K13/M13,0),IF(OR(O14="+",O14="+/-"),N13/P13,0),IF(OR(R14="+",R14="+/-"),Q13/S13,0),IF(OR(U14="+",U14="+/-"),T13/V13,0)),Eingabetabelle!$H$6),Eingabetabelle!$H$6,TRUE))</f>
      </c>
      <c r="AE13" s="152">
        <f>IF(A13="","",MAX(D15,G15,J15,M15,P15,S15,V15))</f>
      </c>
      <c r="AF13" s="152">
        <f>IF(A13="","",RANK(AM13,$AM$13:$AM$33,FALSE))</f>
      </c>
      <c r="AG13" s="181">
        <f>IF(W13="",0,W13)</f>
        <v>0</v>
      </c>
      <c r="AH13" s="176">
        <f>RANK(AG13,$AG$13:$AG$33,TRUE)</f>
        <v>1</v>
      </c>
      <c r="AI13" s="179">
        <f>IF(AC13="",0,AC13*10^3+AD13*10^-3)</f>
        <v>0</v>
      </c>
      <c r="AJ13" s="180">
        <f>RANK(AI13,$AI$13:$AI$33,TRUE)</f>
        <v>1</v>
      </c>
      <c r="AK13" s="179">
        <f>IF(AE13="",0,AE13)</f>
        <v>0</v>
      </c>
      <c r="AL13" s="180">
        <f>RANK(AK13,$AK$13:$AK$33,TRUE)</f>
        <v>1</v>
      </c>
      <c r="AM13" s="180">
        <f>AL13+AJ13*10+AH13*10^2</f>
        <v>111</v>
      </c>
    </row>
    <row r="14" spans="1:39" ht="14.25">
      <c r="A14" s="65">
        <f>IF(Eingabetabelle!F10="","",Eingabetabelle!F10)</f>
      </c>
      <c r="B14" s="71"/>
      <c r="C14" s="72">
        <f>Eingabetabelle!D50</f>
        <v>0</v>
      </c>
      <c r="D14" s="73"/>
      <c r="E14" s="74"/>
      <c r="F14" s="75">
        <f>Eingabetabelle!G50</f>
      </c>
      <c r="G14" s="76"/>
      <c r="H14" s="74"/>
      <c r="I14" s="75">
        <f>Eingabetabelle!J50</f>
      </c>
      <c r="J14" s="76"/>
      <c r="K14" s="74"/>
      <c r="L14" s="75">
        <f>Eingabetabelle!M50</f>
      </c>
      <c r="M14" s="76"/>
      <c r="N14" s="74"/>
      <c r="O14" s="75">
        <f>Eingabetabelle!P50</f>
      </c>
      <c r="P14" s="76"/>
      <c r="Q14" s="74"/>
      <c r="R14" s="75">
        <f>Eingabetabelle!S50</f>
      </c>
      <c r="S14" s="76"/>
      <c r="T14" s="74"/>
      <c r="U14" s="75">
        <f>Eingabetabelle!V50</f>
      </c>
      <c r="V14" s="76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81"/>
      <c r="AH14" s="176"/>
      <c r="AI14" s="179"/>
      <c r="AJ14" s="180"/>
      <c r="AK14" s="179"/>
      <c r="AL14" s="180"/>
      <c r="AM14" s="180"/>
    </row>
    <row r="15" spans="1:39" ht="12.75">
      <c r="A15" s="67">
        <f>IF(Eingabetabelle!H10="","",Eingabetabelle!H10)</f>
      </c>
      <c r="B15" s="149">
        <f>Eingabetabelle!C51</f>
        <v>0</v>
      </c>
      <c r="C15" s="150"/>
      <c r="D15" s="77">
        <f>Eingabetabelle!E51</f>
        <v>0</v>
      </c>
      <c r="E15" s="125">
        <f>Eingabetabelle!F51</f>
      </c>
      <c r="F15" s="148"/>
      <c r="G15" s="78">
        <f>Eingabetabelle!H51</f>
      </c>
      <c r="H15" s="125">
        <f>Eingabetabelle!I51</f>
      </c>
      <c r="I15" s="148"/>
      <c r="J15" s="78">
        <f>Eingabetabelle!K51</f>
      </c>
      <c r="K15" s="125">
        <f>Eingabetabelle!L51</f>
      </c>
      <c r="L15" s="148"/>
      <c r="M15" s="78">
        <f>Eingabetabelle!N51</f>
      </c>
      <c r="N15" s="125">
        <f>Eingabetabelle!O51</f>
      </c>
      <c r="O15" s="148"/>
      <c r="P15" s="78">
        <f>Eingabetabelle!Q51</f>
      </c>
      <c r="Q15" s="125">
        <f>Eingabetabelle!R51</f>
      </c>
      <c r="R15" s="148"/>
      <c r="S15" s="78">
        <f>Eingabetabelle!T51</f>
      </c>
      <c r="T15" s="125">
        <f>Eingabetabelle!U51</f>
      </c>
      <c r="U15" s="148"/>
      <c r="V15" s="78">
        <f>Eingabetabelle!W51</f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81"/>
      <c r="AH15" s="176"/>
      <c r="AI15" s="179"/>
      <c r="AJ15" s="180"/>
      <c r="AK15" s="179"/>
      <c r="AL15" s="180"/>
      <c r="AM15" s="180"/>
    </row>
    <row r="16" spans="1:39" ht="12.75">
      <c r="A16" s="63">
        <f>IF(Eingabetabelle!D11="","",Eingabetabelle!D11)</f>
      </c>
      <c r="B16" s="129">
        <f>Eingabetabelle!C52</f>
      </c>
      <c r="C16" s="122"/>
      <c r="D16" s="70">
        <f>Eingabetabelle!E52</f>
      </c>
      <c r="E16" s="123">
        <f>Eingabetabelle!F52</f>
      </c>
      <c r="F16" s="124"/>
      <c r="G16" s="69">
        <f>Eingabetabelle!H52</f>
      </c>
      <c r="H16" s="129">
        <f>Eingabetabelle!I52</f>
      </c>
      <c r="I16" s="122"/>
      <c r="J16" s="70">
        <f>Eingabetabelle!K52</f>
      </c>
      <c r="K16" s="129">
        <f>Eingabetabelle!L52</f>
      </c>
      <c r="L16" s="122"/>
      <c r="M16" s="70">
        <f>Eingabetabelle!N52</f>
      </c>
      <c r="N16" s="129">
        <f>Eingabetabelle!O52</f>
      </c>
      <c r="O16" s="122"/>
      <c r="P16" s="70">
        <f>Eingabetabelle!Q52</f>
      </c>
      <c r="Q16" s="129">
        <f>Eingabetabelle!R52</f>
      </c>
      <c r="R16" s="122"/>
      <c r="S16" s="70">
        <f>Eingabetabelle!T52</f>
      </c>
      <c r="T16" s="129">
        <f>Eingabetabelle!U52</f>
      </c>
      <c r="U16" s="122"/>
      <c r="V16" s="70">
        <f>Eingabetabelle!W52</f>
      </c>
      <c r="W16" s="152">
        <f>IF(A16="","",X16*2+Z16)</f>
      </c>
      <c r="X16" s="152">
        <f>IF(A16="","",COUNTIF(B17:V17,"+"))</f>
      </c>
      <c r="Y16" s="152">
        <f>IF(A16="","",COUNTIF(B17:V17,"-"))</f>
      </c>
      <c r="Z16" s="152">
        <f>IF(A16="","",COUNTIF(B17:V17,"+/-"))</f>
      </c>
      <c r="AA16" s="152">
        <f>IF(A16="","",SUM(B16,E16,H16,K16,N16,Q16,T16))</f>
      </c>
      <c r="AB16" s="152">
        <f>IF(A16="","",SUM(G16,J16,M16,P16,S16,V16,D16))</f>
      </c>
      <c r="AC16" s="152">
        <f>IF(AB16="","",IF(AB16=0,0,FIXED(ROUNDDOWN(AA16/AB16,Eingabetabelle!$H$6),Eingabetabelle!$H$6,TRUE)))</f>
      </c>
      <c r="AD16" s="152">
        <f>IF(A16="","",FIXED(ROUNDDOWN(MAX(IF(OR(C17="+",C17="+/-"),B16/D16,0),IF(OR(F17="+",F17="+/-"),E16/G16,0),IF(OR(I17="+",I17="+/-"),H16/J16,0),IF(OR(L17="+",L17="+/-"),K16/M16,0),IF(OR(O17="+",O17="+/-"),N16/P16,0),IF(OR(R17="+",R17="+/-"),Q16/S16,0),IF(OR(U17="+",U17="+/-"),T16/V16,0)),Eingabetabelle!$H$6),Eingabetabelle!$H$6,TRUE))</f>
      </c>
      <c r="AE16" s="152">
        <f>IF(A16="","",MAX(D18,G18,J18,M18,P18,S18,V18))</f>
      </c>
      <c r="AF16" s="152">
        <f>IF(A16="","",RANK(AM16,$AM$13:$AM$33,FALSE))</f>
      </c>
      <c r="AG16" s="181">
        <f>IF(W16="",0,W16)</f>
        <v>0</v>
      </c>
      <c r="AH16" s="176">
        <f>RANK(AG16,$AG$13:$AG$33,TRUE)</f>
        <v>1</v>
      </c>
      <c r="AI16" s="179">
        <f>IF(AC16="",0,AC16*10^3+AD16*10^-3)</f>
        <v>0</v>
      </c>
      <c r="AJ16" s="180">
        <f>RANK(AI16,$AI$13:$AI$33,TRUE)</f>
        <v>1</v>
      </c>
      <c r="AK16" s="179">
        <f>IF(AE16="",0,AE16)</f>
        <v>0</v>
      </c>
      <c r="AL16" s="180">
        <f>RANK(AK16,$AK$13:$AK$33,TRUE)</f>
        <v>1</v>
      </c>
      <c r="AM16" s="180">
        <f>AL16+AJ16*10+AH16*10^2</f>
        <v>111</v>
      </c>
    </row>
    <row r="17" spans="1:39" ht="14.25">
      <c r="A17" s="65">
        <f>IF(Eingabetabelle!F11="","",Eingabetabelle!F11)</f>
      </c>
      <c r="B17" s="74"/>
      <c r="C17" s="75">
        <f>Eingabetabelle!D53</f>
      </c>
      <c r="D17" s="76"/>
      <c r="E17" s="71"/>
      <c r="F17" s="72">
        <f>Eingabetabelle!G53</f>
        <v>0</v>
      </c>
      <c r="G17" s="73"/>
      <c r="H17" s="74"/>
      <c r="I17" s="75">
        <f>Eingabetabelle!J53</f>
      </c>
      <c r="J17" s="76"/>
      <c r="K17" s="74"/>
      <c r="L17" s="75">
        <f>Eingabetabelle!M53</f>
      </c>
      <c r="M17" s="76"/>
      <c r="N17" s="74"/>
      <c r="O17" s="75">
        <f>Eingabetabelle!P53</f>
      </c>
      <c r="P17" s="76"/>
      <c r="Q17" s="74"/>
      <c r="R17" s="75">
        <f>Eingabetabelle!S53</f>
      </c>
      <c r="S17" s="76"/>
      <c r="T17" s="74"/>
      <c r="U17" s="75">
        <f>Eingabetabelle!V53</f>
      </c>
      <c r="V17" s="76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81"/>
      <c r="AH17" s="176"/>
      <c r="AI17" s="179"/>
      <c r="AJ17" s="180"/>
      <c r="AK17" s="179"/>
      <c r="AL17" s="180"/>
      <c r="AM17" s="180"/>
    </row>
    <row r="18" spans="1:39" ht="12.75">
      <c r="A18" s="67">
        <f>IF(Eingabetabelle!H11="","",Eingabetabelle!H11)</f>
      </c>
      <c r="B18" s="125">
        <f>Eingabetabelle!C54</f>
      </c>
      <c r="C18" s="148"/>
      <c r="D18" s="78">
        <f>Eingabetabelle!E54</f>
      </c>
      <c r="E18" s="149">
        <f>Eingabetabelle!F54</f>
      </c>
      <c r="F18" s="150"/>
      <c r="G18" s="77">
        <f>Eingabetabelle!H54</f>
      </c>
      <c r="H18" s="125">
        <f>Eingabetabelle!I54</f>
      </c>
      <c r="I18" s="148"/>
      <c r="J18" s="78">
        <f>Eingabetabelle!K54</f>
      </c>
      <c r="K18" s="125">
        <f>Eingabetabelle!L54</f>
      </c>
      <c r="L18" s="148"/>
      <c r="M18" s="78">
        <f>Eingabetabelle!N54</f>
      </c>
      <c r="N18" s="125">
        <f>Eingabetabelle!O54</f>
      </c>
      <c r="O18" s="148"/>
      <c r="P18" s="78">
        <f>Eingabetabelle!Q54</f>
      </c>
      <c r="Q18" s="125">
        <f>Eingabetabelle!R54</f>
      </c>
      <c r="R18" s="148"/>
      <c r="S18" s="78">
        <f>Eingabetabelle!T54</f>
      </c>
      <c r="T18" s="125">
        <f>Eingabetabelle!U54</f>
      </c>
      <c r="U18" s="148"/>
      <c r="V18" s="78">
        <f>Eingabetabelle!W54</f>
      </c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81"/>
      <c r="AH18" s="176"/>
      <c r="AI18" s="179"/>
      <c r="AJ18" s="180"/>
      <c r="AK18" s="179"/>
      <c r="AL18" s="180"/>
      <c r="AM18" s="180"/>
    </row>
    <row r="19" spans="1:39" ht="12.75">
      <c r="A19" s="63">
        <f>IF(Eingabetabelle!D12="","",Eingabetabelle!D12)</f>
      </c>
      <c r="B19" s="129">
        <f>Eingabetabelle!C55</f>
      </c>
      <c r="C19" s="122"/>
      <c r="D19" s="70">
        <f>Eingabetabelle!E55</f>
      </c>
      <c r="E19" s="129">
        <f>Eingabetabelle!F55</f>
      </c>
      <c r="F19" s="122"/>
      <c r="G19" s="70">
        <f>Eingabetabelle!H55</f>
      </c>
      <c r="H19" s="123">
        <f>Eingabetabelle!I55</f>
      </c>
      <c r="I19" s="124"/>
      <c r="J19" s="69">
        <f>Eingabetabelle!K55</f>
      </c>
      <c r="K19" s="129">
        <f>Eingabetabelle!L55</f>
      </c>
      <c r="L19" s="122"/>
      <c r="M19" s="70">
        <f>Eingabetabelle!N55</f>
      </c>
      <c r="N19" s="129">
        <f>Eingabetabelle!O55</f>
      </c>
      <c r="O19" s="122"/>
      <c r="P19" s="70">
        <f>Eingabetabelle!Q55</f>
      </c>
      <c r="Q19" s="129">
        <f>Eingabetabelle!R55</f>
      </c>
      <c r="R19" s="122"/>
      <c r="S19" s="70">
        <f>Eingabetabelle!T55</f>
      </c>
      <c r="T19" s="129">
        <f>Eingabetabelle!U55</f>
      </c>
      <c r="U19" s="122"/>
      <c r="V19" s="70">
        <f>Eingabetabelle!W55</f>
      </c>
      <c r="W19" s="152">
        <f>IF(A19="","",X19*2+Z19)</f>
      </c>
      <c r="X19" s="152">
        <f>IF(A19="","",COUNTIF(B20:V20,"+"))</f>
      </c>
      <c r="Y19" s="152">
        <f>IF(A19="","",COUNTIF(B20:V20,"-"))</f>
      </c>
      <c r="Z19" s="152">
        <f>IF(A19="","",COUNTIF(B20:V20,"+/-"))</f>
      </c>
      <c r="AA19" s="152">
        <f>IF(A19="","",SUM(B19,E19,H19,K19,N19,Q19,T19))</f>
      </c>
      <c r="AB19" s="152">
        <f>IF(A19="","",SUM(G19,J19,M19,P19,S19,V19,D19))</f>
      </c>
      <c r="AC19" s="152">
        <f>IF(AB19="","",IF(AB19=0,0,FIXED(ROUNDDOWN(AA19/AB19,Eingabetabelle!$H$6),Eingabetabelle!$H$6,TRUE)))</f>
      </c>
      <c r="AD19" s="152">
        <f>IF(A19="","",FIXED(ROUNDDOWN(MAX(IF(OR(C20="+",C20="+/-"),B19/D19,0),IF(OR(F20="+",F20="+/-"),E19/G19,0),IF(OR(I20="+",I20="+/-"),H19/J19,0),IF(OR(L20="+",L20="+/-"),K19/M19,0),IF(OR(O20="+",O20="+/-"),N19/P19,0),IF(OR(R20="+",R20="+/-"),Q19/S19,0),IF(OR(U20="+",U20="+/-"),T19/V19,0)),Eingabetabelle!$H$6),Eingabetabelle!$H$6,TRUE))</f>
      </c>
      <c r="AE19" s="152">
        <f>IF(A19="","",MAX(D21,G21,J21,M21,P21,S21,V21))</f>
      </c>
      <c r="AF19" s="152">
        <f>IF(A19="","",RANK(AM19,$AM$13:$AM$33,FALSE))</f>
      </c>
      <c r="AG19" s="181">
        <f>IF(W19="",0,W19)</f>
        <v>0</v>
      </c>
      <c r="AH19" s="176">
        <f>RANK(AG19,$AG$13:$AG$33,TRUE)</f>
        <v>1</v>
      </c>
      <c r="AI19" s="179">
        <f>IF(AC19="",0,AC19*10^3+AD19*10^-3)</f>
        <v>0</v>
      </c>
      <c r="AJ19" s="180">
        <f>RANK(AI19,$AI$13:$AI$33,TRUE)</f>
        <v>1</v>
      </c>
      <c r="AK19" s="179">
        <f>IF(AE19="",0,AE19)</f>
        <v>0</v>
      </c>
      <c r="AL19" s="180">
        <f>RANK(AK19,$AK$13:$AK$33,TRUE)</f>
        <v>1</v>
      </c>
      <c r="AM19" s="180">
        <f>AL19+AJ19*10+AH19*10^2</f>
        <v>111</v>
      </c>
    </row>
    <row r="20" spans="1:39" ht="14.25">
      <c r="A20" s="65">
        <f>IF(Eingabetabelle!F12="","",Eingabetabelle!F12)</f>
      </c>
      <c r="B20" s="74"/>
      <c r="C20" s="75">
        <f>Eingabetabelle!D56</f>
      </c>
      <c r="D20" s="76"/>
      <c r="E20" s="74"/>
      <c r="F20" s="75">
        <f>Eingabetabelle!G56</f>
      </c>
      <c r="G20" s="76"/>
      <c r="H20" s="71"/>
      <c r="I20" s="72">
        <f>Eingabetabelle!J56</f>
        <v>0</v>
      </c>
      <c r="J20" s="73"/>
      <c r="K20" s="74"/>
      <c r="L20" s="75">
        <f>Eingabetabelle!M56</f>
      </c>
      <c r="M20" s="76"/>
      <c r="N20" s="74"/>
      <c r="O20" s="75">
        <f>Eingabetabelle!P56</f>
      </c>
      <c r="P20" s="76"/>
      <c r="Q20" s="74"/>
      <c r="R20" s="75">
        <f>Eingabetabelle!S56</f>
      </c>
      <c r="S20" s="76"/>
      <c r="T20" s="74"/>
      <c r="U20" s="75">
        <f>Eingabetabelle!V56</f>
      </c>
      <c r="V20" s="76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81"/>
      <c r="AH20" s="176"/>
      <c r="AI20" s="179"/>
      <c r="AJ20" s="180"/>
      <c r="AK20" s="179"/>
      <c r="AL20" s="180"/>
      <c r="AM20" s="180"/>
    </row>
    <row r="21" spans="1:39" ht="12.75">
      <c r="A21" s="67">
        <f>IF(Eingabetabelle!H12="","",Eingabetabelle!H12)</f>
      </c>
      <c r="B21" s="125">
        <f>Eingabetabelle!C57</f>
      </c>
      <c r="C21" s="148"/>
      <c r="D21" s="78">
        <f>Eingabetabelle!E57</f>
      </c>
      <c r="E21" s="125">
        <f>Eingabetabelle!F57</f>
      </c>
      <c r="F21" s="148"/>
      <c r="G21" s="78">
        <f>Eingabetabelle!H57</f>
      </c>
      <c r="H21" s="149">
        <f>Eingabetabelle!I57</f>
      </c>
      <c r="I21" s="150"/>
      <c r="J21" s="77">
        <f>Eingabetabelle!K57</f>
      </c>
      <c r="K21" s="125">
        <f>Eingabetabelle!L57</f>
      </c>
      <c r="L21" s="148"/>
      <c r="M21" s="78">
        <f>Eingabetabelle!N57</f>
      </c>
      <c r="N21" s="125">
        <f>Eingabetabelle!O57</f>
      </c>
      <c r="O21" s="148"/>
      <c r="P21" s="78">
        <f>Eingabetabelle!Q57</f>
      </c>
      <c r="Q21" s="125">
        <f>Eingabetabelle!R57</f>
      </c>
      <c r="R21" s="148"/>
      <c r="S21" s="78">
        <f>Eingabetabelle!T57</f>
      </c>
      <c r="T21" s="125">
        <f>Eingabetabelle!U57</f>
      </c>
      <c r="U21" s="148"/>
      <c r="V21" s="78">
        <f>Eingabetabelle!W57</f>
      </c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81"/>
      <c r="AH21" s="176"/>
      <c r="AI21" s="179"/>
      <c r="AJ21" s="180"/>
      <c r="AK21" s="179"/>
      <c r="AL21" s="180"/>
      <c r="AM21" s="180"/>
    </row>
    <row r="22" spans="1:39" ht="12.75">
      <c r="A22" s="63">
        <f>IF(Eingabetabelle!D13="","",Eingabetabelle!D13)</f>
      </c>
      <c r="B22" s="129">
        <f>Eingabetabelle!C58</f>
      </c>
      <c r="C22" s="122"/>
      <c r="D22" s="70">
        <f>Eingabetabelle!E58</f>
      </c>
      <c r="E22" s="129">
        <f>Eingabetabelle!F58</f>
      </c>
      <c r="F22" s="122"/>
      <c r="G22" s="70">
        <f>Eingabetabelle!H58</f>
      </c>
      <c r="H22" s="129">
        <f>Eingabetabelle!I58</f>
      </c>
      <c r="I22" s="122"/>
      <c r="J22" s="70">
        <f>Eingabetabelle!K58</f>
      </c>
      <c r="K22" s="123">
        <f>Eingabetabelle!L58</f>
      </c>
      <c r="L22" s="124"/>
      <c r="M22" s="69">
        <f>Eingabetabelle!N58</f>
      </c>
      <c r="N22" s="129">
        <f>Eingabetabelle!O58</f>
      </c>
      <c r="O22" s="122"/>
      <c r="P22" s="70">
        <f>Eingabetabelle!Q58</f>
      </c>
      <c r="Q22" s="129">
        <f>Eingabetabelle!R58</f>
      </c>
      <c r="R22" s="122"/>
      <c r="S22" s="70">
        <f>Eingabetabelle!T58</f>
      </c>
      <c r="T22" s="129">
        <f>Eingabetabelle!U58</f>
      </c>
      <c r="U22" s="122"/>
      <c r="V22" s="70">
        <f>Eingabetabelle!W58</f>
      </c>
      <c r="W22" s="152">
        <f>IF(A22="","",X22*2+Z22)</f>
      </c>
      <c r="X22" s="152">
        <f>IF(A22="","",COUNTIF(B23:V23,"+"))</f>
      </c>
      <c r="Y22" s="152">
        <f>IF(A22="","",COUNTIF(B23:V23,"-"))</f>
      </c>
      <c r="Z22" s="152">
        <f>IF(A22="","",COUNTIF(B23:V23,"+/-"))</f>
      </c>
      <c r="AA22" s="152">
        <f>IF(A22="","",SUM(B22,E22,H22,K22,N22,Q22,T22))</f>
      </c>
      <c r="AB22" s="152">
        <f>IF(A22="","",SUM(G22,J22,M22,P22,S22,V22,D22))</f>
      </c>
      <c r="AC22" s="152">
        <f>IF(AB22="","",IF(AB22=0,0,FIXED(ROUNDDOWN(AA22/AB22,Eingabetabelle!$H$6),Eingabetabelle!$H$6,TRUE)))</f>
      </c>
      <c r="AD22" s="152">
        <f>IF(A22="","",FIXED(ROUNDDOWN(MAX(IF(OR(C23="+",C23="+/-"),B22/D22,0),IF(OR(F23="+",F23="+/-"),E22/G22,0),IF(OR(I23="+",I23="+/-"),H22/J22,0),IF(OR(L23="+",L23="+/-"),K22/M22,0),IF(OR(O23="+",O23="+/-"),N22/P22,0),IF(OR(R23="+",R23="+/-"),Q22/S22,0),IF(OR(U23="+",U23="+/-"),T22/V22,0)),Eingabetabelle!$H$6),Eingabetabelle!$H$6,TRUE))</f>
      </c>
      <c r="AE22" s="152">
        <f>IF(A22="","",MAX(D24,G24,J24,M24,P24,S24,V24))</f>
      </c>
      <c r="AF22" s="152">
        <f>IF(A22="","",RANK(AM22,$AM$13:$AM$33,FALSE))</f>
      </c>
      <c r="AG22" s="181">
        <f>IF(W22="",0,W22)</f>
        <v>0</v>
      </c>
      <c r="AH22" s="176">
        <f>RANK(AG22,$AG$13:$AG$33,TRUE)</f>
        <v>1</v>
      </c>
      <c r="AI22" s="179">
        <f>IF(AC22="",0,AC22*10^3+AD22*10^-3)</f>
        <v>0</v>
      </c>
      <c r="AJ22" s="180">
        <f>RANK(AI22,$AI$13:$AI$33,TRUE)</f>
        <v>1</v>
      </c>
      <c r="AK22" s="179">
        <f>IF(AE22="",0,AE22)</f>
        <v>0</v>
      </c>
      <c r="AL22" s="180">
        <f>RANK(AK22,$AK$13:$AK$33,TRUE)</f>
        <v>1</v>
      </c>
      <c r="AM22" s="180">
        <f>AL22+AJ22*10+AH22*10^2</f>
        <v>111</v>
      </c>
    </row>
    <row r="23" spans="1:39" ht="14.25">
      <c r="A23" s="65">
        <f>IF(Eingabetabelle!F13="","",Eingabetabelle!F13)</f>
      </c>
      <c r="B23" s="74"/>
      <c r="C23" s="75">
        <f>Eingabetabelle!D59</f>
      </c>
      <c r="D23" s="76"/>
      <c r="E23" s="74"/>
      <c r="F23" s="75">
        <f>Eingabetabelle!G59</f>
      </c>
      <c r="G23" s="76"/>
      <c r="H23" s="74"/>
      <c r="I23" s="75">
        <f>Eingabetabelle!J59</f>
      </c>
      <c r="J23" s="76"/>
      <c r="K23" s="71"/>
      <c r="L23" s="72">
        <f>Eingabetabelle!M59</f>
        <v>0</v>
      </c>
      <c r="M23" s="73"/>
      <c r="N23" s="74"/>
      <c r="O23" s="75">
        <f>Eingabetabelle!P59</f>
      </c>
      <c r="P23" s="76"/>
      <c r="Q23" s="74"/>
      <c r="R23" s="75">
        <f>Eingabetabelle!S59</f>
      </c>
      <c r="S23" s="76"/>
      <c r="T23" s="74"/>
      <c r="U23" s="75">
        <f>Eingabetabelle!V59</f>
      </c>
      <c r="V23" s="76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81"/>
      <c r="AH23" s="176"/>
      <c r="AI23" s="179"/>
      <c r="AJ23" s="180"/>
      <c r="AK23" s="179"/>
      <c r="AL23" s="180"/>
      <c r="AM23" s="180"/>
    </row>
    <row r="24" spans="1:39" ht="12.75">
      <c r="A24" s="67">
        <f>IF(Eingabetabelle!H13="","",Eingabetabelle!H13)</f>
      </c>
      <c r="B24" s="125">
        <f>Eingabetabelle!C60</f>
      </c>
      <c r="C24" s="148"/>
      <c r="D24" s="78">
        <f>Eingabetabelle!E60</f>
      </c>
      <c r="E24" s="125">
        <f>Eingabetabelle!F60</f>
      </c>
      <c r="F24" s="148"/>
      <c r="G24" s="78">
        <f>Eingabetabelle!H60</f>
      </c>
      <c r="H24" s="125">
        <f>Eingabetabelle!I60</f>
      </c>
      <c r="I24" s="148"/>
      <c r="J24" s="78">
        <f>Eingabetabelle!K60</f>
      </c>
      <c r="K24" s="149">
        <f>Eingabetabelle!L60</f>
      </c>
      <c r="L24" s="150"/>
      <c r="M24" s="77">
        <f>Eingabetabelle!N60</f>
      </c>
      <c r="N24" s="125">
        <f>Eingabetabelle!O60</f>
      </c>
      <c r="O24" s="148"/>
      <c r="P24" s="78">
        <f>Eingabetabelle!Q60</f>
      </c>
      <c r="Q24" s="125">
        <f>Eingabetabelle!R60</f>
      </c>
      <c r="R24" s="148"/>
      <c r="S24" s="78">
        <f>Eingabetabelle!T60</f>
      </c>
      <c r="T24" s="125">
        <f>Eingabetabelle!U60</f>
      </c>
      <c r="U24" s="148"/>
      <c r="V24" s="78">
        <f>Eingabetabelle!W60</f>
      </c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81"/>
      <c r="AH24" s="176"/>
      <c r="AI24" s="179"/>
      <c r="AJ24" s="180"/>
      <c r="AK24" s="179"/>
      <c r="AL24" s="180"/>
      <c r="AM24" s="180"/>
    </row>
    <row r="25" spans="1:39" ht="12.75">
      <c r="A25" s="63">
        <f>IF(Eingabetabelle!D14="","",Eingabetabelle!D14)</f>
      </c>
      <c r="B25" s="129">
        <f>Eingabetabelle!C61</f>
      </c>
      <c r="C25" s="122"/>
      <c r="D25" s="70">
        <f>Eingabetabelle!E61</f>
      </c>
      <c r="E25" s="129">
        <f>Eingabetabelle!F61</f>
      </c>
      <c r="F25" s="122"/>
      <c r="G25" s="70">
        <f>Eingabetabelle!H61</f>
      </c>
      <c r="H25" s="129">
        <f>Eingabetabelle!I61</f>
      </c>
      <c r="I25" s="122"/>
      <c r="J25" s="70">
        <f>Eingabetabelle!K61</f>
      </c>
      <c r="K25" s="129">
        <f>Eingabetabelle!L61</f>
      </c>
      <c r="L25" s="122"/>
      <c r="M25" s="70">
        <f>Eingabetabelle!N61</f>
      </c>
      <c r="N25" s="123">
        <f>Eingabetabelle!O61</f>
      </c>
      <c r="O25" s="124"/>
      <c r="P25" s="69">
        <f>Eingabetabelle!Q61</f>
      </c>
      <c r="Q25" s="129">
        <f>Eingabetabelle!R61</f>
      </c>
      <c r="R25" s="122"/>
      <c r="S25" s="70">
        <f>Eingabetabelle!T61</f>
      </c>
      <c r="T25" s="129">
        <f>Eingabetabelle!U61</f>
      </c>
      <c r="U25" s="122"/>
      <c r="V25" s="70">
        <f>Eingabetabelle!W61</f>
      </c>
      <c r="W25" s="152">
        <f>IF(A25="","",X25*2+Z25)</f>
      </c>
      <c r="X25" s="152">
        <f>IF(A25="","",COUNTIF(B26:V26,"+"))</f>
      </c>
      <c r="Y25" s="152">
        <f>IF(A25="","",COUNTIF(B26:V26,"-"))</f>
      </c>
      <c r="Z25" s="152">
        <f>IF(A25="","",COUNTIF(B26:V26,"+/-"))</f>
      </c>
      <c r="AA25" s="152">
        <f>IF(A25="","",SUM(B25,E25,H25,K25,N25,Q25,T25))</f>
      </c>
      <c r="AB25" s="152">
        <f>IF(A25="","",SUM(G25,J25,M25,P25,S25,V25,D25))</f>
      </c>
      <c r="AC25" s="152">
        <f>IF(AB25="","",IF(AB25=0,0,FIXED(ROUNDDOWN(AA25/AB25,Eingabetabelle!$H$6),Eingabetabelle!$H$6,TRUE)))</f>
      </c>
      <c r="AD25" s="152">
        <f>IF(A25="","",FIXED(ROUNDDOWN(MAX(IF(OR(C26="+",C26="+/-"),B25/D25,0),IF(OR(F26="+",F26="+/-"),E25/G25,0),IF(OR(I26="+",I26="+/-"),H25/J25,0),IF(OR(L26="+",L26="+/-"),K25/M25,0),IF(OR(O26="+",O26="+/-"),N25/P25,0),IF(OR(R26="+",R26="+/-"),Q25/S25,0),IF(OR(U26="+",U26="+/-"),T25/V25,0)),Eingabetabelle!$H$6),Eingabetabelle!$H$6,TRUE))</f>
      </c>
      <c r="AE25" s="152">
        <f>IF(A25="","",MAX(D27,G27,J27,M27,P27,S27,V27))</f>
      </c>
      <c r="AF25" s="152">
        <f>IF(A25="","",RANK(AM25,$AM$13:$AM$33,FALSE))</f>
      </c>
      <c r="AG25" s="181">
        <f>IF(W25="",0,W25)</f>
        <v>0</v>
      </c>
      <c r="AH25" s="176">
        <f>RANK(AG25,$AG$13:$AG$33,TRUE)</f>
        <v>1</v>
      </c>
      <c r="AI25" s="179">
        <f>IF(AC25="",0,AC25*10^3+AD25*10^-3)</f>
        <v>0</v>
      </c>
      <c r="AJ25" s="180">
        <f>RANK(AI25,$AI$13:$AI$33,TRUE)</f>
        <v>1</v>
      </c>
      <c r="AK25" s="179">
        <f>IF(AE25="",0,AE25)</f>
        <v>0</v>
      </c>
      <c r="AL25" s="180">
        <f>RANK(AK25,$AK$13:$AK$33,TRUE)</f>
        <v>1</v>
      </c>
      <c r="AM25" s="180">
        <f>AL25+AJ25*10+AH25*10^2</f>
        <v>111</v>
      </c>
    </row>
    <row r="26" spans="1:39" ht="14.25">
      <c r="A26" s="65">
        <f>IF(Eingabetabelle!F14="","",Eingabetabelle!F14)</f>
      </c>
      <c r="B26" s="74"/>
      <c r="C26" s="75">
        <f>Eingabetabelle!D62</f>
      </c>
      <c r="D26" s="76"/>
      <c r="E26" s="74"/>
      <c r="F26" s="75">
        <f>Eingabetabelle!G62</f>
      </c>
      <c r="G26" s="76"/>
      <c r="H26" s="74"/>
      <c r="I26" s="75">
        <f>Eingabetabelle!J62</f>
      </c>
      <c r="J26" s="76"/>
      <c r="K26" s="74"/>
      <c r="L26" s="75">
        <f>Eingabetabelle!M62</f>
      </c>
      <c r="M26" s="76"/>
      <c r="N26" s="71"/>
      <c r="O26" s="72">
        <f>Eingabetabelle!P62</f>
        <v>0</v>
      </c>
      <c r="P26" s="73"/>
      <c r="Q26" s="74"/>
      <c r="R26" s="75">
        <f>Eingabetabelle!S62</f>
      </c>
      <c r="S26" s="76"/>
      <c r="T26" s="74"/>
      <c r="U26" s="75">
        <f>Eingabetabelle!V62</f>
      </c>
      <c r="V26" s="76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81"/>
      <c r="AH26" s="176"/>
      <c r="AI26" s="179"/>
      <c r="AJ26" s="180"/>
      <c r="AK26" s="179"/>
      <c r="AL26" s="180"/>
      <c r="AM26" s="180"/>
    </row>
    <row r="27" spans="1:39" ht="12.75">
      <c r="A27" s="67">
        <f>IF(Eingabetabelle!H14="","",Eingabetabelle!H14)</f>
      </c>
      <c r="B27" s="125">
        <f>Eingabetabelle!C63</f>
      </c>
      <c r="C27" s="148"/>
      <c r="D27" s="78">
        <f>Eingabetabelle!E63</f>
      </c>
      <c r="E27" s="125">
        <f>Eingabetabelle!F63</f>
      </c>
      <c r="F27" s="148"/>
      <c r="G27" s="78">
        <f>Eingabetabelle!H63</f>
      </c>
      <c r="H27" s="125">
        <f>Eingabetabelle!I63</f>
      </c>
      <c r="I27" s="148"/>
      <c r="J27" s="78">
        <f>Eingabetabelle!K63</f>
      </c>
      <c r="K27" s="125">
        <f>Eingabetabelle!L63</f>
      </c>
      <c r="L27" s="148"/>
      <c r="M27" s="78">
        <f>Eingabetabelle!N63</f>
      </c>
      <c r="N27" s="149">
        <f>Eingabetabelle!O63</f>
      </c>
      <c r="O27" s="150"/>
      <c r="P27" s="77">
        <f>Eingabetabelle!Q63</f>
      </c>
      <c r="Q27" s="125">
        <f>Eingabetabelle!R63</f>
      </c>
      <c r="R27" s="148"/>
      <c r="S27" s="78">
        <f>Eingabetabelle!T63</f>
      </c>
      <c r="T27" s="125">
        <f>Eingabetabelle!U63</f>
      </c>
      <c r="U27" s="148"/>
      <c r="V27" s="78">
        <f>Eingabetabelle!W63</f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81"/>
      <c r="AH27" s="176"/>
      <c r="AI27" s="179"/>
      <c r="AJ27" s="180"/>
      <c r="AK27" s="179"/>
      <c r="AL27" s="180"/>
      <c r="AM27" s="180"/>
    </row>
    <row r="28" spans="1:39" ht="12.75">
      <c r="A28" s="63">
        <f>IF(Eingabetabelle!D15="","",Eingabetabelle!D15)</f>
      </c>
      <c r="B28" s="129">
        <f>Eingabetabelle!C64</f>
      </c>
      <c r="C28" s="122"/>
      <c r="D28" s="70">
        <f>Eingabetabelle!E64</f>
      </c>
      <c r="E28" s="129">
        <f>Eingabetabelle!F64</f>
      </c>
      <c r="F28" s="122"/>
      <c r="G28" s="70">
        <f>Eingabetabelle!H64</f>
      </c>
      <c r="H28" s="129">
        <f>Eingabetabelle!I64</f>
      </c>
      <c r="I28" s="122"/>
      <c r="J28" s="70">
        <f>Eingabetabelle!K64</f>
      </c>
      <c r="K28" s="129">
        <f>Eingabetabelle!L64</f>
      </c>
      <c r="L28" s="122"/>
      <c r="M28" s="70">
        <f>Eingabetabelle!N64</f>
      </c>
      <c r="N28" s="129">
        <f>Eingabetabelle!O64</f>
      </c>
      <c r="O28" s="122"/>
      <c r="P28" s="70">
        <f>Eingabetabelle!Q64</f>
      </c>
      <c r="Q28" s="123">
        <f>Eingabetabelle!R64</f>
      </c>
      <c r="R28" s="124"/>
      <c r="S28" s="69">
        <f>Eingabetabelle!T64</f>
      </c>
      <c r="T28" s="129">
        <f>Eingabetabelle!U64</f>
      </c>
      <c r="U28" s="122"/>
      <c r="V28" s="70">
        <f>Eingabetabelle!W64</f>
      </c>
      <c r="W28" s="152">
        <f>IF(A28="","",X28*2+Z28)</f>
      </c>
      <c r="X28" s="152">
        <f>IF(A28="","",COUNTIF(B29:V29,"+"))</f>
      </c>
      <c r="Y28" s="152">
        <f>IF(A28="","",COUNTIF(B29:V29,"-"))</f>
      </c>
      <c r="Z28" s="152">
        <f>IF(A28="","",COUNTIF(B29:V29,"+/-"))</f>
      </c>
      <c r="AA28" s="152">
        <f>IF(A28="","",SUM(B28,E28,H28,K28,N28,Q28,T28))</f>
      </c>
      <c r="AB28" s="152">
        <f>IF(A28="","",SUM(G28,J28,M28,P28,S28,V28,D28))</f>
      </c>
      <c r="AC28" s="152">
        <f>IF(AB28="","",IF(AB28=0,0,FIXED(ROUNDDOWN(AA28/AB28,Eingabetabelle!$H$6),Eingabetabelle!$H$6,TRUE)))</f>
      </c>
      <c r="AD28" s="152">
        <f>IF(A28="","",FIXED(ROUNDDOWN(MAX(IF(OR(C29="+",C29="+/-"),B28/D28,0),IF(OR(F29="+",F29="+/-"),E28/G28,0),IF(OR(I29="+",I29="+/-"),H28/J28,0),IF(OR(L29="+",L29="+/-"),K28/M28,0),IF(OR(O29="+",O29="+/-"),N28/P28,0),IF(OR(R29="+",R29="+/-"),Q28/S28,0),IF(OR(U29="+",U29="+/-"),T28/V28,0)),Eingabetabelle!$H$6),Eingabetabelle!$H$6,TRUE))</f>
      </c>
      <c r="AE28" s="152">
        <f>IF(A28="","",MAX(D30,G30,J30,M30,P30,S30,V30))</f>
      </c>
      <c r="AF28" s="152">
        <f>IF(A28="","",RANK(AM28,$AM$13:$AM$33,FALSE))</f>
      </c>
      <c r="AG28" s="181">
        <f>IF(W28="",0,W28)</f>
        <v>0</v>
      </c>
      <c r="AH28" s="176">
        <f>RANK(AG28,$AG$13:$AG$33,TRUE)</f>
        <v>1</v>
      </c>
      <c r="AI28" s="179">
        <f>IF(AC28="",0,AC28*10^3+AD28*10^-3)</f>
        <v>0</v>
      </c>
      <c r="AJ28" s="180">
        <f>RANK(AI28,$AI$13:$AI$33,TRUE)</f>
        <v>1</v>
      </c>
      <c r="AK28" s="179">
        <f>IF(AE28="",0,AE28)</f>
        <v>0</v>
      </c>
      <c r="AL28" s="180">
        <f>RANK(AK28,$AK$13:$AK$33,TRUE)</f>
        <v>1</v>
      </c>
      <c r="AM28" s="180">
        <f>AL28+AJ28*10+AH28*10^2</f>
        <v>111</v>
      </c>
    </row>
    <row r="29" spans="1:39" ht="14.25">
      <c r="A29" s="65">
        <f>IF(Eingabetabelle!F15="","",Eingabetabelle!F15)</f>
      </c>
      <c r="B29" s="74"/>
      <c r="C29" s="75">
        <f>Eingabetabelle!D65</f>
      </c>
      <c r="D29" s="76"/>
      <c r="E29" s="74"/>
      <c r="F29" s="75">
        <f>Eingabetabelle!G65</f>
      </c>
      <c r="G29" s="76"/>
      <c r="H29" s="74"/>
      <c r="I29" s="75">
        <f>Eingabetabelle!J65</f>
      </c>
      <c r="J29" s="76"/>
      <c r="K29" s="74"/>
      <c r="L29" s="75">
        <f>Eingabetabelle!M65</f>
      </c>
      <c r="M29" s="76"/>
      <c r="N29" s="74"/>
      <c r="O29" s="75">
        <f>Eingabetabelle!P65</f>
      </c>
      <c r="P29" s="76"/>
      <c r="Q29" s="71"/>
      <c r="R29" s="72">
        <f>Eingabetabelle!S65</f>
        <v>0</v>
      </c>
      <c r="S29" s="73"/>
      <c r="T29" s="74"/>
      <c r="U29" s="75">
        <f>Eingabetabelle!V65</f>
      </c>
      <c r="V29" s="76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81"/>
      <c r="AH29" s="176"/>
      <c r="AI29" s="179"/>
      <c r="AJ29" s="180"/>
      <c r="AK29" s="179"/>
      <c r="AL29" s="180"/>
      <c r="AM29" s="180"/>
    </row>
    <row r="30" spans="1:39" ht="12.75">
      <c r="A30" s="67">
        <f>IF(Eingabetabelle!H15="","",Eingabetabelle!H15)</f>
      </c>
      <c r="B30" s="125">
        <f>Eingabetabelle!C66</f>
      </c>
      <c r="C30" s="148"/>
      <c r="D30" s="78">
        <f>Eingabetabelle!E66</f>
      </c>
      <c r="E30" s="125">
        <f>Eingabetabelle!F66</f>
      </c>
      <c r="F30" s="148"/>
      <c r="G30" s="78">
        <f>Eingabetabelle!H66</f>
      </c>
      <c r="H30" s="125">
        <f>Eingabetabelle!I66</f>
      </c>
      <c r="I30" s="148"/>
      <c r="J30" s="78">
        <f>Eingabetabelle!K66</f>
      </c>
      <c r="K30" s="125">
        <f>Eingabetabelle!L66</f>
      </c>
      <c r="L30" s="148"/>
      <c r="M30" s="78">
        <f>Eingabetabelle!N66</f>
      </c>
      <c r="N30" s="125">
        <f>Eingabetabelle!O66</f>
      </c>
      <c r="O30" s="148"/>
      <c r="P30" s="78">
        <f>Eingabetabelle!Q66</f>
      </c>
      <c r="Q30" s="149">
        <f>Eingabetabelle!R66</f>
      </c>
      <c r="R30" s="150"/>
      <c r="S30" s="77">
        <f>Eingabetabelle!T66</f>
      </c>
      <c r="T30" s="125">
        <f>Eingabetabelle!U66</f>
      </c>
      <c r="U30" s="148"/>
      <c r="V30" s="78">
        <f>Eingabetabelle!W66</f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81"/>
      <c r="AH30" s="176"/>
      <c r="AI30" s="179"/>
      <c r="AJ30" s="180"/>
      <c r="AK30" s="179"/>
      <c r="AL30" s="180"/>
      <c r="AM30" s="180"/>
    </row>
    <row r="31" spans="1:39" ht="12.75" hidden="1">
      <c r="A31" s="63">
        <f>IF(Eingabetabelle!D16="","",Eingabetabelle!D16)</f>
      </c>
      <c r="B31" s="129">
        <f>Eingabetabelle!C67</f>
      </c>
      <c r="C31" s="122"/>
      <c r="D31" s="70">
        <f>Eingabetabelle!E67</f>
      </c>
      <c r="E31" s="129">
        <f>Eingabetabelle!F67</f>
      </c>
      <c r="F31" s="122"/>
      <c r="G31" s="70">
        <f>Eingabetabelle!H67</f>
      </c>
      <c r="H31" s="129">
        <f>Eingabetabelle!I67</f>
      </c>
      <c r="I31" s="122"/>
      <c r="J31" s="70">
        <f>Eingabetabelle!K67</f>
      </c>
      <c r="K31" s="129">
        <f>Eingabetabelle!L67</f>
      </c>
      <c r="L31" s="122"/>
      <c r="M31" s="70">
        <f>Eingabetabelle!N67</f>
      </c>
      <c r="N31" s="129">
        <f>Eingabetabelle!O67</f>
      </c>
      <c r="O31" s="122"/>
      <c r="P31" s="70">
        <f>Eingabetabelle!Q67</f>
      </c>
      <c r="Q31" s="129">
        <f>Eingabetabelle!R67</f>
      </c>
      <c r="R31" s="122"/>
      <c r="S31" s="70">
        <f>Eingabetabelle!T67</f>
      </c>
      <c r="T31" s="123">
        <f>Eingabetabelle!U67</f>
      </c>
      <c r="U31" s="124"/>
      <c r="V31" s="69">
        <f>Eingabetabelle!W67</f>
      </c>
      <c r="W31" s="152">
        <f>IF(A31="","",X31*2+Z31)</f>
      </c>
      <c r="X31" s="152">
        <f>IF(A31="","",COUNTIF(B32:V32,"+"))</f>
      </c>
      <c r="Y31" s="152">
        <f>IF(A31="","",COUNTIF(B32:V32,"-"))</f>
      </c>
      <c r="Z31" s="152">
        <f>IF(A31="","",COUNTIF(B32:V32,"+/-"))</f>
      </c>
      <c r="AA31" s="152">
        <f>IF(A31="","",SUM(B31,E31,H31,K31,N31,Q31,T31))</f>
      </c>
      <c r="AB31" s="152">
        <f>IF(A31="","",SUM(G31,J31,M31,P31,S31,V31,D31))</f>
      </c>
      <c r="AC31" s="152">
        <f>IF(AB31="","",IF(AB31=0,0,FIXED(ROUNDDOWN(AA31/AB31,Eingabetabelle!$H$6),Eingabetabelle!$H$6,TRUE)))</f>
      </c>
      <c r="AD31" s="152">
        <f>IF(A31="","",FIXED(ROUNDDOWN(MAX(IF(OR(C32="+",C32="+/-"),B31/D31,0),IF(OR(F32="+",F32="+/-"),E31/G31,0),IF(OR(I32="+",I32="+/-"),H31/J31,0),IF(OR(L32="+",L32="+/-"),K31/M31,0),IF(OR(O32="+",O32="+/-"),N31/P31,0),IF(OR(R32="+",R32="+/-"),Q31/S31,0),IF(OR(U32="+",U32="+/-"),T31/V31,0)),Eingabetabelle!$H$6),Eingabetabelle!$H$6,TRUE))</f>
      </c>
      <c r="AE31" s="152">
        <f>IF(A31="","",MAX(D33,G33,J33,M33,P33,S33,V33))</f>
      </c>
      <c r="AF31" s="152">
        <f>IF(A31="","",RANK(AM31,$AM$13:$AM$33,FALSE))</f>
      </c>
      <c r="AG31" s="181">
        <f>IF(W31="",0,W31)</f>
        <v>0</v>
      </c>
      <c r="AH31" s="176">
        <f>RANK(AG31,$AG$13:$AG$33,TRUE)</f>
        <v>1</v>
      </c>
      <c r="AI31" s="179">
        <f>IF(AC31="",0,AC31*10^3+AD31*10^-3)</f>
        <v>0</v>
      </c>
      <c r="AJ31" s="180">
        <f>RANK(AI31,$AI$13:$AI$33,TRUE)</f>
        <v>1</v>
      </c>
      <c r="AK31" s="179">
        <f>IF(AE31="",0,AE31)</f>
        <v>0</v>
      </c>
      <c r="AL31" s="180">
        <f>RANK(AK31,$AK$13:$AK$33,TRUE)</f>
        <v>1</v>
      </c>
      <c r="AM31" s="180">
        <f>AL31+AJ31*10+AH31*10^2</f>
        <v>111</v>
      </c>
    </row>
    <row r="32" spans="1:39" ht="14.25" hidden="1">
      <c r="A32" s="65">
        <f>IF(Eingabetabelle!F16="","",Eingabetabelle!F16)</f>
      </c>
      <c r="B32" s="74"/>
      <c r="C32" s="75">
        <f>Eingabetabelle!D68</f>
      </c>
      <c r="D32" s="76"/>
      <c r="E32" s="74"/>
      <c r="F32" s="75">
        <f>Eingabetabelle!G68</f>
      </c>
      <c r="G32" s="76"/>
      <c r="H32" s="74"/>
      <c r="I32" s="75">
        <f>Eingabetabelle!J68</f>
      </c>
      <c r="J32" s="76"/>
      <c r="K32" s="74"/>
      <c r="L32" s="75">
        <f>Eingabetabelle!M68</f>
      </c>
      <c r="M32" s="76"/>
      <c r="N32" s="74"/>
      <c r="O32" s="75">
        <f>Eingabetabelle!P68</f>
      </c>
      <c r="P32" s="76"/>
      <c r="Q32" s="74"/>
      <c r="R32" s="75">
        <f>Eingabetabelle!S68</f>
      </c>
      <c r="S32" s="76"/>
      <c r="T32" s="71"/>
      <c r="U32" s="72">
        <f>Eingabetabelle!V68</f>
        <v>0</v>
      </c>
      <c r="V32" s="7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81"/>
      <c r="AH32" s="176"/>
      <c r="AI32" s="179"/>
      <c r="AJ32" s="180"/>
      <c r="AK32" s="179"/>
      <c r="AL32" s="180"/>
      <c r="AM32" s="180"/>
    </row>
    <row r="33" spans="1:39" ht="12.75" hidden="1">
      <c r="A33" s="67">
        <f>IF(Eingabetabelle!H16="","",Eingabetabelle!H16)</f>
      </c>
      <c r="B33" s="125">
        <f>Eingabetabelle!C69</f>
      </c>
      <c r="C33" s="148"/>
      <c r="D33" s="78">
        <f>Eingabetabelle!E69</f>
      </c>
      <c r="E33" s="125">
        <f>Eingabetabelle!F69</f>
      </c>
      <c r="F33" s="148"/>
      <c r="G33" s="78">
        <f>Eingabetabelle!H69</f>
      </c>
      <c r="H33" s="125">
        <f>Eingabetabelle!I69</f>
      </c>
      <c r="I33" s="148"/>
      <c r="J33" s="78">
        <f>Eingabetabelle!K69</f>
      </c>
      <c r="K33" s="125">
        <f>Eingabetabelle!L69</f>
      </c>
      <c r="L33" s="148"/>
      <c r="M33" s="78">
        <f>Eingabetabelle!N69</f>
      </c>
      <c r="N33" s="125">
        <f>Eingabetabelle!O69</f>
      </c>
      <c r="O33" s="148"/>
      <c r="P33" s="78">
        <f>Eingabetabelle!Q69</f>
      </c>
      <c r="Q33" s="125">
        <f>Eingabetabelle!R69</f>
      </c>
      <c r="R33" s="148"/>
      <c r="S33" s="78">
        <f>Eingabetabelle!T69</f>
      </c>
      <c r="T33" s="149">
        <f>Eingabetabelle!U69</f>
      </c>
      <c r="U33" s="150"/>
      <c r="V33" s="77">
        <f>Eingabetabelle!W69</f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81"/>
      <c r="AH33" s="176"/>
      <c r="AI33" s="179"/>
      <c r="AJ33" s="180"/>
      <c r="AK33" s="179"/>
      <c r="AL33" s="180"/>
      <c r="AM33" s="180"/>
    </row>
    <row r="34" spans="2:22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32" ht="18.75" customHeight="1">
      <c r="A35" s="157" t="s">
        <v>48</v>
      </c>
      <c r="B35" s="157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ht="18.7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2:2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2:2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2:22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2:22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2:22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</sheetData>
  <sheetProtection password="CAE3" sheet="1" objects="1" scenarios="1"/>
  <mergeCells count="260">
    <mergeCell ref="AM31:AM33"/>
    <mergeCell ref="AG13:AG15"/>
    <mergeCell ref="AG16:AG18"/>
    <mergeCell ref="AG19:AG21"/>
    <mergeCell ref="AG22:AG24"/>
    <mergeCell ref="AG25:AG27"/>
    <mergeCell ref="AG28:AG30"/>
    <mergeCell ref="AG31:AG33"/>
    <mergeCell ref="AI31:AI33"/>
    <mergeCell ref="AJ31:AJ33"/>
    <mergeCell ref="AK31:AK33"/>
    <mergeCell ref="AL31:AL33"/>
    <mergeCell ref="AM25:AM27"/>
    <mergeCell ref="AI28:AI30"/>
    <mergeCell ref="AJ28:AJ30"/>
    <mergeCell ref="AK28:AK30"/>
    <mergeCell ref="AL28:AL30"/>
    <mergeCell ref="AM28:AM30"/>
    <mergeCell ref="AI25:AI27"/>
    <mergeCell ref="AJ25:AJ27"/>
    <mergeCell ref="AK25:AK27"/>
    <mergeCell ref="AL25:AL27"/>
    <mergeCell ref="AM19:AM21"/>
    <mergeCell ref="AI22:AI24"/>
    <mergeCell ref="AJ22:AJ24"/>
    <mergeCell ref="AK22:AK24"/>
    <mergeCell ref="AL22:AL24"/>
    <mergeCell ref="AM22:AM24"/>
    <mergeCell ref="AI19:AI21"/>
    <mergeCell ref="AJ19:AJ21"/>
    <mergeCell ref="AK19:AK21"/>
    <mergeCell ref="AL19:AL21"/>
    <mergeCell ref="AM13:AM15"/>
    <mergeCell ref="AI16:AI18"/>
    <mergeCell ref="AJ16:AJ18"/>
    <mergeCell ref="AK16:AK18"/>
    <mergeCell ref="AL16:AL18"/>
    <mergeCell ref="AM16:AM18"/>
    <mergeCell ref="AI13:AI15"/>
    <mergeCell ref="AJ13:AJ15"/>
    <mergeCell ref="AK13:AK15"/>
    <mergeCell ref="AL13:AL15"/>
    <mergeCell ref="E12:G12"/>
    <mergeCell ref="H12:J12"/>
    <mergeCell ref="K12:M12"/>
    <mergeCell ref="N12:P12"/>
    <mergeCell ref="AD13:AD15"/>
    <mergeCell ref="AE13:AE15"/>
    <mergeCell ref="AF13:AF15"/>
    <mergeCell ref="N11:P11"/>
    <mergeCell ref="Q11:S11"/>
    <mergeCell ref="T11:V11"/>
    <mergeCell ref="Q12:S12"/>
    <mergeCell ref="T12:V12"/>
    <mergeCell ref="AD31:AD33"/>
    <mergeCell ref="AE31:AE33"/>
    <mergeCell ref="AF31:AF33"/>
    <mergeCell ref="B10:D10"/>
    <mergeCell ref="B11:D11"/>
    <mergeCell ref="B12:D12"/>
    <mergeCell ref="E10:G10"/>
    <mergeCell ref="H10:J10"/>
    <mergeCell ref="K10:M10"/>
    <mergeCell ref="N10:P10"/>
    <mergeCell ref="AD28:AD30"/>
    <mergeCell ref="AE28:AE30"/>
    <mergeCell ref="AF28:AF30"/>
    <mergeCell ref="W31:W33"/>
    <mergeCell ref="X31:X33"/>
    <mergeCell ref="Y31:Y33"/>
    <mergeCell ref="Z31:Z33"/>
    <mergeCell ref="AA31:AA33"/>
    <mergeCell ref="AB31:AB33"/>
    <mergeCell ref="AC31:AC33"/>
    <mergeCell ref="AD25:AD27"/>
    <mergeCell ref="AE25:AE27"/>
    <mergeCell ref="AF25:AF27"/>
    <mergeCell ref="W28:W30"/>
    <mergeCell ref="X28:X30"/>
    <mergeCell ref="Y28:Y30"/>
    <mergeCell ref="Z28:Z30"/>
    <mergeCell ref="AA28:AA30"/>
    <mergeCell ref="AB28:AB30"/>
    <mergeCell ref="AC28:AC30"/>
    <mergeCell ref="AD22:AD24"/>
    <mergeCell ref="AE22:AE24"/>
    <mergeCell ref="AF22:AF24"/>
    <mergeCell ref="W25:W27"/>
    <mergeCell ref="X25:X27"/>
    <mergeCell ref="Y25:Y27"/>
    <mergeCell ref="Z25:Z27"/>
    <mergeCell ref="AA25:AA27"/>
    <mergeCell ref="AB25:AB27"/>
    <mergeCell ref="AC25:AC27"/>
    <mergeCell ref="AD19:AD21"/>
    <mergeCell ref="AE19:AE21"/>
    <mergeCell ref="AF19:AF21"/>
    <mergeCell ref="W22:W24"/>
    <mergeCell ref="X22:X24"/>
    <mergeCell ref="Y22:Y24"/>
    <mergeCell ref="Z22:Z24"/>
    <mergeCell ref="AA22:AA24"/>
    <mergeCell ref="AB22:AB24"/>
    <mergeCell ref="AC22:AC24"/>
    <mergeCell ref="AD16:AD18"/>
    <mergeCell ref="AE16:AE18"/>
    <mergeCell ref="AF16:AF18"/>
    <mergeCell ref="W19:W21"/>
    <mergeCell ref="X19:X21"/>
    <mergeCell ref="Y19:Y21"/>
    <mergeCell ref="Z19:Z21"/>
    <mergeCell ref="AA19:AA21"/>
    <mergeCell ref="AB19:AB21"/>
    <mergeCell ref="AC19:AC21"/>
    <mergeCell ref="W16:W18"/>
    <mergeCell ref="X16:X18"/>
    <mergeCell ref="Y16:Y18"/>
    <mergeCell ref="Z16:Z18"/>
    <mergeCell ref="AA16:AA18"/>
    <mergeCell ref="AB16:AB18"/>
    <mergeCell ref="AC16:AC18"/>
    <mergeCell ref="Z13:Z15"/>
    <mergeCell ref="AA13:AA15"/>
    <mergeCell ref="AB13:AB15"/>
    <mergeCell ref="AC13:AC15"/>
    <mergeCell ref="AH25:AH27"/>
    <mergeCell ref="AH28:AH30"/>
    <mergeCell ref="AH31:AH33"/>
    <mergeCell ref="AH13:AH15"/>
    <mergeCell ref="AH16:AH18"/>
    <mergeCell ref="AH19:AH21"/>
    <mergeCell ref="AH22:AH24"/>
    <mergeCell ref="A2:N3"/>
    <mergeCell ref="A4:N5"/>
    <mergeCell ref="AC10:AD11"/>
    <mergeCell ref="AE10:AE12"/>
    <mergeCell ref="AA10:AB11"/>
    <mergeCell ref="Q10:S10"/>
    <mergeCell ref="T10:V10"/>
    <mergeCell ref="E11:G11"/>
    <mergeCell ref="H11:J11"/>
    <mergeCell ref="K11:M11"/>
    <mergeCell ref="AB2:AF2"/>
    <mergeCell ref="AB3:AF3"/>
    <mergeCell ref="AB4:AF4"/>
    <mergeCell ref="AB5:AF5"/>
    <mergeCell ref="B6:V6"/>
    <mergeCell ref="B7:V7"/>
    <mergeCell ref="B8:V8"/>
    <mergeCell ref="K18:L18"/>
    <mergeCell ref="Q18:R18"/>
    <mergeCell ref="T18:U18"/>
    <mergeCell ref="B16:C16"/>
    <mergeCell ref="E16:F16"/>
    <mergeCell ref="H16:I16"/>
    <mergeCell ref="K16:L16"/>
    <mergeCell ref="Y6:AB6"/>
    <mergeCell ref="AC6:AF6"/>
    <mergeCell ref="Y7:AB7"/>
    <mergeCell ref="AC7:AF7"/>
    <mergeCell ref="Y8:AB8"/>
    <mergeCell ref="AC8:AF8"/>
    <mergeCell ref="A35:B35"/>
    <mergeCell ref="C35:AF35"/>
    <mergeCell ref="H18:I18"/>
    <mergeCell ref="N18:O18"/>
    <mergeCell ref="E18:F18"/>
    <mergeCell ref="AF10:AF12"/>
    <mergeCell ref="W13:W15"/>
    <mergeCell ref="X13:X15"/>
    <mergeCell ref="A36:AF36"/>
    <mergeCell ref="B15:C15"/>
    <mergeCell ref="E15:F15"/>
    <mergeCell ref="H15:I15"/>
    <mergeCell ref="K15:L15"/>
    <mergeCell ref="N15:O15"/>
    <mergeCell ref="Q15:R15"/>
    <mergeCell ref="T15:U15"/>
    <mergeCell ref="B18:C18"/>
    <mergeCell ref="Y13:Y15"/>
    <mergeCell ref="B21:C21"/>
    <mergeCell ref="E21:F21"/>
    <mergeCell ref="H21:I21"/>
    <mergeCell ref="K21:L21"/>
    <mergeCell ref="N21:O21"/>
    <mergeCell ref="Q21:R21"/>
    <mergeCell ref="T21:U21"/>
    <mergeCell ref="B24:C24"/>
    <mergeCell ref="E24:F24"/>
    <mergeCell ref="H24:I24"/>
    <mergeCell ref="K24:L24"/>
    <mergeCell ref="N24:O24"/>
    <mergeCell ref="Q24:R24"/>
    <mergeCell ref="T24:U24"/>
    <mergeCell ref="B27:C27"/>
    <mergeCell ref="E27:F27"/>
    <mergeCell ref="H27:I27"/>
    <mergeCell ref="K27:L27"/>
    <mergeCell ref="N27:O27"/>
    <mergeCell ref="Q27:R27"/>
    <mergeCell ref="T27:U27"/>
    <mergeCell ref="B30:C30"/>
    <mergeCell ref="E30:F30"/>
    <mergeCell ref="H30:I30"/>
    <mergeCell ref="K30:L30"/>
    <mergeCell ref="N30:O30"/>
    <mergeCell ref="Q30:R30"/>
    <mergeCell ref="T30:U30"/>
    <mergeCell ref="B33:C33"/>
    <mergeCell ref="E33:F33"/>
    <mergeCell ref="H33:I33"/>
    <mergeCell ref="K33:L33"/>
    <mergeCell ref="N33:O33"/>
    <mergeCell ref="Q33:R33"/>
    <mergeCell ref="T33:U33"/>
    <mergeCell ref="B13:C13"/>
    <mergeCell ref="E13:F13"/>
    <mergeCell ref="H13:I13"/>
    <mergeCell ref="K13:L13"/>
    <mergeCell ref="N13:O13"/>
    <mergeCell ref="Q13:R13"/>
    <mergeCell ref="T13:U13"/>
    <mergeCell ref="N16:O16"/>
    <mergeCell ref="Q16:R16"/>
    <mergeCell ref="T16:U16"/>
    <mergeCell ref="B19:C19"/>
    <mergeCell ref="E19:F19"/>
    <mergeCell ref="H19:I19"/>
    <mergeCell ref="K19:L19"/>
    <mergeCell ref="N19:O19"/>
    <mergeCell ref="Q19:R19"/>
    <mergeCell ref="T19:U19"/>
    <mergeCell ref="B22:C22"/>
    <mergeCell ref="E22:F22"/>
    <mergeCell ref="H22:I22"/>
    <mergeCell ref="K22:L22"/>
    <mergeCell ref="N22:O22"/>
    <mergeCell ref="Q22:R22"/>
    <mergeCell ref="T22:U22"/>
    <mergeCell ref="B25:C25"/>
    <mergeCell ref="E25:F25"/>
    <mergeCell ref="H25:I25"/>
    <mergeCell ref="K25:L25"/>
    <mergeCell ref="N25:O25"/>
    <mergeCell ref="Q25:R25"/>
    <mergeCell ref="T25:U25"/>
    <mergeCell ref="B28:C28"/>
    <mergeCell ref="E28:F28"/>
    <mergeCell ref="H28:I28"/>
    <mergeCell ref="K28:L28"/>
    <mergeCell ref="N28:O28"/>
    <mergeCell ref="Q28:R28"/>
    <mergeCell ref="T28:U28"/>
    <mergeCell ref="B31:C31"/>
    <mergeCell ref="E31:F31"/>
    <mergeCell ref="H31:I31"/>
    <mergeCell ref="K31:L31"/>
    <mergeCell ref="N31:O31"/>
    <mergeCell ref="Q31:R31"/>
    <mergeCell ref="T31:U31"/>
  </mergeCells>
  <printOptions/>
  <pageMargins left="0.54" right="0.51" top="0.68" bottom="0.51" header="0.63" footer="0.4921259845"/>
  <pageSetup horizontalDpi="300" verticalDpi="3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118"/>
  <sheetViews>
    <sheetView showGridLines="0" workbookViewId="0" topLeftCell="A1">
      <selection activeCell="B6" sqref="B6:V6"/>
    </sheetView>
  </sheetViews>
  <sheetFormatPr defaultColWidth="11.421875" defaultRowHeight="12.75"/>
  <cols>
    <col min="1" max="1" width="10.8515625" style="20" customWidth="1"/>
    <col min="2" max="19" width="3.57421875" style="20" customWidth="1"/>
    <col min="20" max="22" width="3.57421875" style="20" hidden="1" customWidth="1"/>
    <col min="23" max="23" width="6.28125" style="20" customWidth="1"/>
    <col min="24" max="26" width="3.00390625" style="20" customWidth="1"/>
    <col min="27" max="27" width="5.57421875" style="20" customWidth="1"/>
    <col min="28" max="28" width="5.7109375" style="20" customWidth="1"/>
    <col min="29" max="29" width="5.57421875" style="20" customWidth="1"/>
    <col min="30" max="30" width="5.28125" style="20" customWidth="1"/>
    <col min="31" max="31" width="6.140625" style="20" customWidth="1"/>
    <col min="32" max="32" width="5.57421875" style="20" customWidth="1"/>
    <col min="33" max="33" width="9.7109375" style="20" hidden="1" customWidth="1"/>
    <col min="34" max="39" width="5.57421875" style="20" hidden="1" customWidth="1"/>
    <col min="40" max="16384" width="5.57421875" style="20" customWidth="1"/>
  </cols>
  <sheetData>
    <row r="1" ht="12.75"/>
    <row r="2" spans="1:32" ht="12" customHeight="1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AB2" s="155" t="s">
        <v>39</v>
      </c>
      <c r="AC2" s="155"/>
      <c r="AD2" s="155"/>
      <c r="AE2" s="155"/>
      <c r="AF2" s="155"/>
    </row>
    <row r="3" spans="1:32" ht="12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AB3" s="155" t="s">
        <v>40</v>
      </c>
      <c r="AC3" s="155"/>
      <c r="AD3" s="155"/>
      <c r="AE3" s="155"/>
      <c r="AF3" s="155"/>
    </row>
    <row r="4" spans="1:32" ht="12" customHeight="1">
      <c r="A4" s="162" t="s">
        <v>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AB4" s="155" t="s">
        <v>41</v>
      </c>
      <c r="AC4" s="155"/>
      <c r="AD4" s="155"/>
      <c r="AE4" s="155"/>
      <c r="AF4" s="155"/>
    </row>
    <row r="5" spans="1:32" ht="12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AB5" s="155" t="s">
        <v>42</v>
      </c>
      <c r="AC5" s="155"/>
      <c r="AD5" s="155"/>
      <c r="AE5" s="155"/>
      <c r="AF5" s="155"/>
    </row>
    <row r="6" spans="1:32" ht="33" customHeight="1">
      <c r="A6" s="23"/>
      <c r="B6" s="159">
        <f>Eingabetabelle!H1</f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Y6" s="155" t="s">
        <v>50</v>
      </c>
      <c r="Z6" s="155"/>
      <c r="AA6" s="155"/>
      <c r="AB6" s="155"/>
      <c r="AC6" s="158">
        <f>Eingabetabelle!H2</f>
        <v>0</v>
      </c>
      <c r="AD6" s="158"/>
      <c r="AE6" s="158"/>
      <c r="AF6" s="158"/>
    </row>
    <row r="7" spans="1:32" ht="18" customHeight="1">
      <c r="A7" s="23"/>
      <c r="B7" s="160">
        <f>Eingabetabelle!H4</f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Y7" s="155" t="s">
        <v>51</v>
      </c>
      <c r="Z7" s="155"/>
      <c r="AA7" s="155"/>
      <c r="AB7" s="155"/>
      <c r="AC7" s="156">
        <f>Eingabetabelle!H3</f>
        <v>0</v>
      </c>
      <c r="AD7" s="156"/>
      <c r="AE7" s="156"/>
      <c r="AF7" s="156"/>
    </row>
    <row r="8" spans="1:32" ht="18" customHeight="1">
      <c r="A8" s="23"/>
      <c r="B8" s="160" t="s">
        <v>34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Y8" s="155" t="s">
        <v>49</v>
      </c>
      <c r="Z8" s="155"/>
      <c r="AA8" s="155"/>
      <c r="AB8" s="155"/>
      <c r="AC8" s="156">
        <f>Eingabetabelle!H5</f>
        <v>0</v>
      </c>
      <c r="AD8" s="156"/>
      <c r="AE8" s="156"/>
      <c r="AF8" s="156"/>
    </row>
    <row r="9" spans="1:32" ht="9.7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AB9" s="21"/>
      <c r="AC9" s="21"/>
      <c r="AD9" s="21"/>
      <c r="AE9" s="21"/>
      <c r="AF9" s="21"/>
    </row>
    <row r="10" spans="1:32" ht="12.75">
      <c r="A10" s="62"/>
      <c r="B10" s="170">
        <f>A13</f>
      </c>
      <c r="C10" s="171"/>
      <c r="D10" s="172"/>
      <c r="E10" s="170">
        <f>A16</f>
      </c>
      <c r="F10" s="171"/>
      <c r="G10" s="172"/>
      <c r="H10" s="170">
        <f>A19</f>
      </c>
      <c r="I10" s="171"/>
      <c r="J10" s="172"/>
      <c r="K10" s="170">
        <f>A22</f>
      </c>
      <c r="L10" s="171"/>
      <c r="M10" s="172"/>
      <c r="N10" s="170">
        <f>A25</f>
      </c>
      <c r="O10" s="171"/>
      <c r="P10" s="172"/>
      <c r="Q10" s="170">
        <f>A28</f>
      </c>
      <c r="R10" s="171"/>
      <c r="S10" s="172"/>
      <c r="T10" s="170">
        <f>A31</f>
      </c>
      <c r="U10" s="171"/>
      <c r="V10" s="172"/>
      <c r="W10" s="62"/>
      <c r="X10" s="62"/>
      <c r="Y10" s="62"/>
      <c r="Z10" s="62"/>
      <c r="AA10" s="163" t="s">
        <v>15</v>
      </c>
      <c r="AB10" s="164"/>
      <c r="AC10" s="163" t="s">
        <v>14</v>
      </c>
      <c r="AD10" s="164"/>
      <c r="AE10" s="167" t="s">
        <v>7</v>
      </c>
      <c r="AF10" s="152" t="s">
        <v>13</v>
      </c>
    </row>
    <row r="11" spans="1:32" ht="12.75">
      <c r="A11" s="64"/>
      <c r="B11" s="173">
        <f>A14</f>
      </c>
      <c r="C11" s="174"/>
      <c r="D11" s="175"/>
      <c r="E11" s="173">
        <f>A17</f>
      </c>
      <c r="F11" s="174"/>
      <c r="G11" s="175"/>
      <c r="H11" s="173">
        <f>A20</f>
      </c>
      <c r="I11" s="174"/>
      <c r="J11" s="175"/>
      <c r="K11" s="173">
        <f>A23</f>
      </c>
      <c r="L11" s="174"/>
      <c r="M11" s="175"/>
      <c r="N11" s="173">
        <f>A26</f>
      </c>
      <c r="O11" s="174"/>
      <c r="P11" s="175"/>
      <c r="Q11" s="173">
        <f>A29</f>
      </c>
      <c r="R11" s="174"/>
      <c r="S11" s="175"/>
      <c r="T11" s="173">
        <f>A32</f>
      </c>
      <c r="U11" s="174"/>
      <c r="V11" s="175"/>
      <c r="W11" s="64"/>
      <c r="X11" s="64"/>
      <c r="Y11" s="64"/>
      <c r="Z11" s="64"/>
      <c r="AA11" s="165"/>
      <c r="AB11" s="166"/>
      <c r="AC11" s="165"/>
      <c r="AD11" s="166"/>
      <c r="AE11" s="168"/>
      <c r="AF11" s="153"/>
    </row>
    <row r="12" spans="1:32" ht="12.75">
      <c r="A12" s="66"/>
      <c r="B12" s="177">
        <f>A15</f>
      </c>
      <c r="C12" s="158"/>
      <c r="D12" s="178"/>
      <c r="E12" s="177">
        <f>A18</f>
      </c>
      <c r="F12" s="158"/>
      <c r="G12" s="178"/>
      <c r="H12" s="177">
        <f>A21</f>
      </c>
      <c r="I12" s="158"/>
      <c r="J12" s="178"/>
      <c r="K12" s="177">
        <f>A24</f>
      </c>
      <c r="L12" s="158"/>
      <c r="M12" s="178"/>
      <c r="N12" s="177">
        <f>A27</f>
      </c>
      <c r="O12" s="158"/>
      <c r="P12" s="178"/>
      <c r="Q12" s="177">
        <f>A30</f>
      </c>
      <c r="R12" s="158"/>
      <c r="S12" s="178"/>
      <c r="T12" s="177">
        <f>A33</f>
      </c>
      <c r="U12" s="158"/>
      <c r="V12" s="178"/>
      <c r="W12" s="66" t="s">
        <v>0</v>
      </c>
      <c r="X12" s="68" t="s">
        <v>1</v>
      </c>
      <c r="Y12" s="68" t="s">
        <v>2</v>
      </c>
      <c r="Z12" s="68" t="s">
        <v>3</v>
      </c>
      <c r="AA12" s="66" t="s">
        <v>4</v>
      </c>
      <c r="AB12" s="66" t="s">
        <v>12</v>
      </c>
      <c r="AC12" s="66" t="s">
        <v>5</v>
      </c>
      <c r="AD12" s="66" t="s">
        <v>6</v>
      </c>
      <c r="AE12" s="169"/>
      <c r="AF12" s="154"/>
    </row>
    <row r="13" spans="1:39" ht="12.75">
      <c r="A13" s="63">
        <f>IF(Eingabetabelle!Z10="","",Eingabetabelle!Z10)</f>
      </c>
      <c r="B13" s="123"/>
      <c r="C13" s="124"/>
      <c r="D13" s="69"/>
      <c r="E13" s="129">
        <f>Eingabetabelle!AB49</f>
      </c>
      <c r="F13" s="122"/>
      <c r="G13" s="70">
        <f>Eingabetabelle!AD49</f>
      </c>
      <c r="H13" s="129">
        <f>Eingabetabelle!AE49</f>
      </c>
      <c r="I13" s="122"/>
      <c r="J13" s="70">
        <f>Eingabetabelle!AG49</f>
      </c>
      <c r="K13" s="129">
        <f>Eingabetabelle!AH49</f>
      </c>
      <c r="L13" s="122"/>
      <c r="M13" s="70">
        <f>Eingabetabelle!AJ49</f>
      </c>
      <c r="N13" s="129">
        <f>Eingabetabelle!AK49</f>
      </c>
      <c r="O13" s="122"/>
      <c r="P13" s="70">
        <f>Eingabetabelle!AM49</f>
      </c>
      <c r="Q13" s="129">
        <f>Eingabetabelle!AN49</f>
      </c>
      <c r="R13" s="122"/>
      <c r="S13" s="70">
        <f>Eingabetabelle!AP49</f>
      </c>
      <c r="T13" s="129">
        <f>Eingabetabelle!AQ49</f>
      </c>
      <c r="U13" s="122"/>
      <c r="V13" s="70">
        <f>Eingabetabelle!AS49</f>
      </c>
      <c r="W13" s="152">
        <f>IF(A13="","",X13*2+Z13)</f>
      </c>
      <c r="X13" s="152">
        <f>IF(A13="","",COUNTIF(B14:V14,"+"))</f>
      </c>
      <c r="Y13" s="152">
        <f>IF(A13="","",COUNTIF(B14:V14,"-"))</f>
      </c>
      <c r="Z13" s="152">
        <f>IF(A13="","",COUNTIF(B14:V14,"+/-"))</f>
      </c>
      <c r="AA13" s="152">
        <f>IF(A13="","",SUM(B13,E13,H13,K13,N13,Q13,T13))</f>
      </c>
      <c r="AB13" s="152">
        <f>IF(A13="","",SUM(G13,J13,M13,P13,S13,V13,D13))</f>
      </c>
      <c r="AC13" s="152">
        <f>IF(AB13="","",IF(AB13=0,0,FIXED(ROUNDDOWN(AA13/AB13,Eingabetabelle!$H$6),Eingabetabelle!$H$6,TRUE)))</f>
      </c>
      <c r="AD13" s="152">
        <f>IF(A13="","",FIXED(ROUNDDOWN(MAX(IF(OR(C14="+",C14="+/-"),B13/D13,0),IF(OR(F14="+",F14="+/-"),E13/G13,0),IF(OR(I14="+",I14="+/-"),H13/J13,0),IF(OR(L14="+",L14="+/-"),K13/M13,0),IF(OR(O14="+",O14="+/-"),N13/P13,0),IF(OR(R14="+",R14="+/-"),Q13/S13,0),IF(OR(U14="+",U14="+/-"),T13/V13,0)),Eingabetabelle!$H$6),Eingabetabelle!$H$6,TRUE))</f>
      </c>
      <c r="AE13" s="152">
        <f>IF(A13="","",MAX(D15,G15,J15,M15,P15,S15,V15))</f>
      </c>
      <c r="AF13" s="152">
        <f>IF(A13="","",RANK(AM13,$AM$13:$AM$33,FALSE))</f>
      </c>
      <c r="AG13" s="181">
        <f>IF(W13="",0,W13)</f>
        <v>0</v>
      </c>
      <c r="AH13" s="176">
        <f>RANK(AG13,$AG$13:$AG$33,TRUE)</f>
        <v>1</v>
      </c>
      <c r="AI13" s="179">
        <f>IF(AC13="",0,AC13*10^3+AD13*10^-3)</f>
        <v>0</v>
      </c>
      <c r="AJ13" s="180">
        <f>RANK(AI13,$AI$13:$AI$33,TRUE)</f>
        <v>1</v>
      </c>
      <c r="AK13" s="179">
        <f>IF(AE13="",0,AE13)</f>
        <v>0</v>
      </c>
      <c r="AL13" s="180">
        <f>RANK(AK13,$AK$13:$AK$33,TRUE)</f>
        <v>1</v>
      </c>
      <c r="AM13" s="180">
        <f>AL13+AJ13*10+AH13*10^2</f>
        <v>111</v>
      </c>
    </row>
    <row r="14" spans="1:39" ht="14.25">
      <c r="A14" s="65">
        <f>IF(Eingabetabelle!AB10="","",Eingabetabelle!AB10)</f>
      </c>
      <c r="B14" s="71"/>
      <c r="C14" s="72"/>
      <c r="D14" s="73"/>
      <c r="E14" s="74"/>
      <c r="F14" s="75">
        <f>Eingabetabelle!AC50</f>
      </c>
      <c r="G14" s="76"/>
      <c r="H14" s="74"/>
      <c r="I14" s="75">
        <f>Eingabetabelle!AF50</f>
      </c>
      <c r="J14" s="76"/>
      <c r="K14" s="74"/>
      <c r="L14" s="75">
        <f>Eingabetabelle!AI50</f>
      </c>
      <c r="M14" s="76"/>
      <c r="N14" s="74"/>
      <c r="O14" s="75">
        <f>Eingabetabelle!AL50</f>
      </c>
      <c r="P14" s="76"/>
      <c r="Q14" s="74"/>
      <c r="R14" s="75">
        <f>Eingabetabelle!AO50</f>
      </c>
      <c r="S14" s="76"/>
      <c r="T14" s="74"/>
      <c r="U14" s="75">
        <f>Eingabetabelle!AR50</f>
      </c>
      <c r="V14" s="76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81"/>
      <c r="AH14" s="176"/>
      <c r="AI14" s="179"/>
      <c r="AJ14" s="180"/>
      <c r="AK14" s="179"/>
      <c r="AL14" s="180"/>
      <c r="AM14" s="180"/>
    </row>
    <row r="15" spans="1:39" ht="12.75">
      <c r="A15" s="67">
        <f>IF(Eingabetabelle!AD10="","",Eingabetabelle!AD10)</f>
      </c>
      <c r="B15" s="149"/>
      <c r="C15" s="150"/>
      <c r="D15" s="77"/>
      <c r="E15" s="125">
        <f>Eingabetabelle!AB51</f>
      </c>
      <c r="F15" s="148"/>
      <c r="G15" s="78">
        <f>Eingabetabelle!AD51</f>
      </c>
      <c r="H15" s="125">
        <f>Eingabetabelle!AE51</f>
      </c>
      <c r="I15" s="148"/>
      <c r="J15" s="78">
        <f>Eingabetabelle!AG51</f>
      </c>
      <c r="K15" s="125">
        <f>Eingabetabelle!AH51</f>
      </c>
      <c r="L15" s="148"/>
      <c r="M15" s="78">
        <f>Eingabetabelle!AJ51</f>
      </c>
      <c r="N15" s="125">
        <f>Eingabetabelle!AK51</f>
      </c>
      <c r="O15" s="148"/>
      <c r="P15" s="78">
        <f>Eingabetabelle!AM51</f>
      </c>
      <c r="Q15" s="125">
        <f>Eingabetabelle!AN51</f>
      </c>
      <c r="R15" s="148"/>
      <c r="S15" s="78">
        <f>Eingabetabelle!AP51</f>
      </c>
      <c r="T15" s="125">
        <f>Eingabetabelle!AQ51</f>
      </c>
      <c r="U15" s="148"/>
      <c r="V15" s="78">
        <f>Eingabetabelle!AS51</f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81"/>
      <c r="AH15" s="176"/>
      <c r="AI15" s="179"/>
      <c r="AJ15" s="180"/>
      <c r="AK15" s="179"/>
      <c r="AL15" s="180"/>
      <c r="AM15" s="180"/>
    </row>
    <row r="16" spans="1:39" ht="12.75">
      <c r="A16" s="63">
        <f>IF(Eingabetabelle!Z11="","",Eingabetabelle!Z11)</f>
      </c>
      <c r="B16" s="129">
        <f>Eingabetabelle!Y52</f>
      </c>
      <c r="C16" s="122"/>
      <c r="D16" s="70">
        <f>Eingabetabelle!AA52</f>
      </c>
      <c r="E16" s="123"/>
      <c r="F16" s="124"/>
      <c r="G16" s="69"/>
      <c r="H16" s="129">
        <f>Eingabetabelle!AE52</f>
      </c>
      <c r="I16" s="122"/>
      <c r="J16" s="70">
        <f>Eingabetabelle!AG52</f>
      </c>
      <c r="K16" s="129">
        <f>Eingabetabelle!AH52</f>
      </c>
      <c r="L16" s="122"/>
      <c r="M16" s="70">
        <f>Eingabetabelle!AJ52</f>
      </c>
      <c r="N16" s="129">
        <f>Eingabetabelle!AK52</f>
      </c>
      <c r="O16" s="122"/>
      <c r="P16" s="70">
        <f>Eingabetabelle!AM52</f>
      </c>
      <c r="Q16" s="129">
        <f>Eingabetabelle!AN52</f>
      </c>
      <c r="R16" s="122"/>
      <c r="S16" s="70">
        <f>Eingabetabelle!AP52</f>
      </c>
      <c r="T16" s="129">
        <f>Eingabetabelle!AQ52</f>
      </c>
      <c r="U16" s="122"/>
      <c r="V16" s="70">
        <f>Eingabetabelle!AS52</f>
      </c>
      <c r="W16" s="152">
        <f>IF(A16="","",X16*2+Z16)</f>
      </c>
      <c r="X16" s="152">
        <f>IF(A16="","",COUNTIF(B17:V17,"+"))</f>
      </c>
      <c r="Y16" s="152">
        <f>IF(A16="","",COUNTIF(B17:V17,"-"))</f>
      </c>
      <c r="Z16" s="152">
        <f>IF(A16="","",COUNTIF(B17:V17,"+/-"))</f>
      </c>
      <c r="AA16" s="152">
        <f>IF(A16="","",SUM(B16,E16,H16,K16,N16,Q16,T16))</f>
      </c>
      <c r="AB16" s="152">
        <f>IF(A16="","",SUM(G16,J16,M16,P16,S16,V16,D16))</f>
      </c>
      <c r="AC16" s="152">
        <f>IF(AB16="","",IF(AB16=0,0,FIXED(ROUNDDOWN(AA16/AB16,Eingabetabelle!$H$6),Eingabetabelle!$H$6,TRUE)))</f>
      </c>
      <c r="AD16" s="152">
        <f>IF(A16="","",FIXED(ROUNDDOWN(MAX(IF(OR(C17="+",C17="+/-"),B16/D16,0),IF(OR(F17="+",F17="+/-"),E16/G16,0),IF(OR(I17="+",I17="+/-"),H16/J16,0),IF(OR(L17="+",L17="+/-"),K16/M16,0),IF(OR(O17="+",O17="+/-"),N16/P16,0),IF(OR(R17="+",R17="+/-"),Q16/S16,0),IF(OR(U17="+",U17="+/-"),T16/V16,0)),Eingabetabelle!$H$6),Eingabetabelle!$H$6,TRUE))</f>
      </c>
      <c r="AE16" s="152">
        <f>IF(A16="","",MAX(D18,G18,J18,M18,P18,S18,V18))</f>
      </c>
      <c r="AF16" s="152">
        <f>IF(A16="","",RANK(AM16,$AM$13:$AM$33,FALSE))</f>
      </c>
      <c r="AG16" s="181">
        <f>IF(W16="",0,W16)</f>
        <v>0</v>
      </c>
      <c r="AH16" s="176">
        <f>RANK(AG16,$AG$13:$AG$33,TRUE)</f>
        <v>1</v>
      </c>
      <c r="AI16" s="179">
        <f>IF(AC16="",0,AC16*10^3+AD16*10^-3)</f>
        <v>0</v>
      </c>
      <c r="AJ16" s="180">
        <f>RANK(AI16,$AI$13:$AI$33,TRUE)</f>
        <v>1</v>
      </c>
      <c r="AK16" s="179">
        <f>IF(AE16="",0,AE16)</f>
        <v>0</v>
      </c>
      <c r="AL16" s="180">
        <f>RANK(AK16,$AK$13:$AK$33,TRUE)</f>
        <v>1</v>
      </c>
      <c r="AM16" s="180">
        <f>AL16+AJ16*10+AH16*10^2</f>
        <v>111</v>
      </c>
    </row>
    <row r="17" spans="1:39" ht="14.25">
      <c r="A17" s="65">
        <f>IF(Eingabetabelle!AB11="","",Eingabetabelle!AB11)</f>
      </c>
      <c r="B17" s="74"/>
      <c r="C17" s="75">
        <f>Eingabetabelle!Z53</f>
      </c>
      <c r="D17" s="76"/>
      <c r="E17" s="71"/>
      <c r="F17" s="72"/>
      <c r="G17" s="73"/>
      <c r="H17" s="74"/>
      <c r="I17" s="75">
        <f>Eingabetabelle!AF53</f>
      </c>
      <c r="J17" s="76"/>
      <c r="K17" s="74"/>
      <c r="L17" s="75">
        <f>Eingabetabelle!AI53</f>
      </c>
      <c r="M17" s="76"/>
      <c r="N17" s="74"/>
      <c r="O17" s="75">
        <f>Eingabetabelle!AL53</f>
      </c>
      <c r="P17" s="76"/>
      <c r="Q17" s="74"/>
      <c r="R17" s="75">
        <f>Eingabetabelle!AO53</f>
      </c>
      <c r="S17" s="76"/>
      <c r="T17" s="74"/>
      <c r="U17" s="75">
        <f>Eingabetabelle!AR53</f>
      </c>
      <c r="V17" s="76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81"/>
      <c r="AH17" s="176"/>
      <c r="AI17" s="179"/>
      <c r="AJ17" s="180"/>
      <c r="AK17" s="179"/>
      <c r="AL17" s="180"/>
      <c r="AM17" s="180"/>
    </row>
    <row r="18" spans="1:39" ht="12.75">
      <c r="A18" s="67">
        <f>IF(Eingabetabelle!AD11="","",Eingabetabelle!AD11)</f>
      </c>
      <c r="B18" s="125">
        <f>Eingabetabelle!Y54</f>
      </c>
      <c r="C18" s="148"/>
      <c r="D18" s="78">
        <f>Eingabetabelle!AA54</f>
      </c>
      <c r="E18" s="149"/>
      <c r="F18" s="150"/>
      <c r="G18" s="77"/>
      <c r="H18" s="125">
        <f>Eingabetabelle!AE54</f>
      </c>
      <c r="I18" s="148"/>
      <c r="J18" s="78">
        <f>Eingabetabelle!AG54</f>
      </c>
      <c r="K18" s="125">
        <f>Eingabetabelle!AH54</f>
      </c>
      <c r="L18" s="148"/>
      <c r="M18" s="78">
        <f>Eingabetabelle!AJ54</f>
      </c>
      <c r="N18" s="125">
        <f>Eingabetabelle!AK54</f>
      </c>
      <c r="O18" s="148"/>
      <c r="P18" s="78">
        <f>Eingabetabelle!AM54</f>
      </c>
      <c r="Q18" s="125">
        <f>Eingabetabelle!AN54</f>
      </c>
      <c r="R18" s="148"/>
      <c r="S18" s="78">
        <f>Eingabetabelle!AP54</f>
      </c>
      <c r="T18" s="125">
        <f>Eingabetabelle!AQ54</f>
      </c>
      <c r="U18" s="148"/>
      <c r="V18" s="78">
        <f>Eingabetabelle!AS54</f>
      </c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81"/>
      <c r="AH18" s="176"/>
      <c r="AI18" s="179"/>
      <c r="AJ18" s="180"/>
      <c r="AK18" s="179"/>
      <c r="AL18" s="180"/>
      <c r="AM18" s="180"/>
    </row>
    <row r="19" spans="1:39" ht="12.75">
      <c r="A19" s="63">
        <f>IF(Eingabetabelle!Z12="","",Eingabetabelle!Z12)</f>
      </c>
      <c r="B19" s="129">
        <f>Eingabetabelle!Y55</f>
      </c>
      <c r="C19" s="122"/>
      <c r="D19" s="70">
        <f>Eingabetabelle!AA55</f>
      </c>
      <c r="E19" s="129">
        <f>Eingabetabelle!AB55</f>
      </c>
      <c r="F19" s="122"/>
      <c r="G19" s="70">
        <f>Eingabetabelle!AD55</f>
      </c>
      <c r="H19" s="123"/>
      <c r="I19" s="124"/>
      <c r="J19" s="69"/>
      <c r="K19" s="129">
        <f>Eingabetabelle!AH55</f>
      </c>
      <c r="L19" s="122"/>
      <c r="M19" s="70">
        <f>Eingabetabelle!AJ55</f>
      </c>
      <c r="N19" s="129">
        <f>Eingabetabelle!AK55</f>
      </c>
      <c r="O19" s="122"/>
      <c r="P19" s="70">
        <f>Eingabetabelle!AM55</f>
      </c>
      <c r="Q19" s="129">
        <f>Eingabetabelle!AN55</f>
      </c>
      <c r="R19" s="122"/>
      <c r="S19" s="70">
        <f>Eingabetabelle!AP55</f>
      </c>
      <c r="T19" s="129">
        <f>Eingabetabelle!AQ55</f>
      </c>
      <c r="U19" s="122"/>
      <c r="V19" s="70">
        <f>Eingabetabelle!AS55</f>
      </c>
      <c r="W19" s="152">
        <f>IF(A19="","",X19*2+Z19)</f>
      </c>
      <c r="X19" s="152">
        <f>IF(A19="","",COUNTIF(B20:V20,"+"))</f>
      </c>
      <c r="Y19" s="152">
        <f>IF(A19="","",COUNTIF(B20:V20,"-"))</f>
      </c>
      <c r="Z19" s="152">
        <f>IF(A19="","",COUNTIF(B20:V20,"+/-"))</f>
      </c>
      <c r="AA19" s="152">
        <f>IF(A19="","",SUM(B19,E19,H19,K19,N19,Q19,T19))</f>
      </c>
      <c r="AB19" s="152">
        <f>IF(A19="","",SUM(G19,J19,M19,P19,S19,V19,D19))</f>
      </c>
      <c r="AC19" s="152">
        <f>IF(AB19="","",IF(AB19=0,0,FIXED(ROUNDDOWN(AA19/AB19,Eingabetabelle!$H$6),Eingabetabelle!$H$6,TRUE)))</f>
      </c>
      <c r="AD19" s="152">
        <f>IF(A19="","",FIXED(ROUNDDOWN(MAX(IF(OR(C20="+",C20="+/-"),B19/D19,0),IF(OR(F20="+",F20="+/-"),E19/G19,0),IF(OR(I20="+",I20="+/-"),H19/J19,0),IF(OR(L20="+",L20="+/-"),K19/M19,0),IF(OR(O20="+",O20="+/-"),N19/P19,0),IF(OR(R20="+",R20="+/-"),Q19/S19,0),IF(OR(U20="+",U20="+/-"),T19/V19,0)),Eingabetabelle!$H$6),Eingabetabelle!$H$6,TRUE))</f>
      </c>
      <c r="AE19" s="152">
        <f>IF(A19="","",MAX(D21,G21,J21,M21,P21,S21,V21))</f>
      </c>
      <c r="AF19" s="152">
        <f>IF(A19="","",RANK(AM19,$AM$13:$AM$33,FALSE))</f>
      </c>
      <c r="AG19" s="181">
        <f>IF(W19="",0,W19)</f>
        <v>0</v>
      </c>
      <c r="AH19" s="176">
        <f>RANK(AG19,$AG$13:$AG$33,TRUE)</f>
        <v>1</v>
      </c>
      <c r="AI19" s="179">
        <f>IF(AC19="",0,AC19*10^3+AD19*10^-3)</f>
        <v>0</v>
      </c>
      <c r="AJ19" s="180">
        <f>RANK(AI19,$AI$13:$AI$33,TRUE)</f>
        <v>1</v>
      </c>
      <c r="AK19" s="179">
        <f>IF(AE19="",0,AE19)</f>
        <v>0</v>
      </c>
      <c r="AL19" s="180">
        <f>RANK(AK19,$AK$13:$AK$33,TRUE)</f>
        <v>1</v>
      </c>
      <c r="AM19" s="180">
        <f>AL19+AJ19*10+AH19*10^2</f>
        <v>111</v>
      </c>
    </row>
    <row r="20" spans="1:39" ht="14.25">
      <c r="A20" s="65">
        <f>IF(Eingabetabelle!AB12="","",Eingabetabelle!AB12)</f>
      </c>
      <c r="B20" s="74"/>
      <c r="C20" s="75">
        <f>Eingabetabelle!Z56</f>
      </c>
      <c r="D20" s="76"/>
      <c r="E20" s="74"/>
      <c r="F20" s="75">
        <f>Eingabetabelle!AC56</f>
      </c>
      <c r="G20" s="76"/>
      <c r="H20" s="71"/>
      <c r="I20" s="72"/>
      <c r="J20" s="73"/>
      <c r="K20" s="74"/>
      <c r="L20" s="75">
        <f>Eingabetabelle!AI56</f>
      </c>
      <c r="M20" s="76"/>
      <c r="N20" s="74"/>
      <c r="O20" s="75">
        <f>Eingabetabelle!AL56</f>
      </c>
      <c r="P20" s="76"/>
      <c r="Q20" s="74"/>
      <c r="R20" s="75">
        <f>Eingabetabelle!AO56</f>
      </c>
      <c r="S20" s="76"/>
      <c r="T20" s="74"/>
      <c r="U20" s="75">
        <f>Eingabetabelle!AR56</f>
      </c>
      <c r="V20" s="76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81"/>
      <c r="AH20" s="176"/>
      <c r="AI20" s="179"/>
      <c r="AJ20" s="180"/>
      <c r="AK20" s="179"/>
      <c r="AL20" s="180"/>
      <c r="AM20" s="180"/>
    </row>
    <row r="21" spans="1:39" ht="12.75">
      <c r="A21" s="67">
        <f>IF(Eingabetabelle!AD12="","",Eingabetabelle!AD12)</f>
      </c>
      <c r="B21" s="125">
        <f>Eingabetabelle!Y57</f>
      </c>
      <c r="C21" s="148"/>
      <c r="D21" s="78">
        <f>Eingabetabelle!AA57</f>
      </c>
      <c r="E21" s="125">
        <f>Eingabetabelle!AB57</f>
      </c>
      <c r="F21" s="148"/>
      <c r="G21" s="78">
        <f>Eingabetabelle!AD57</f>
      </c>
      <c r="H21" s="149"/>
      <c r="I21" s="150"/>
      <c r="J21" s="77"/>
      <c r="K21" s="125">
        <f>Eingabetabelle!AH57</f>
      </c>
      <c r="L21" s="148"/>
      <c r="M21" s="78">
        <f>Eingabetabelle!AJ57</f>
      </c>
      <c r="N21" s="125">
        <f>Eingabetabelle!AK57</f>
      </c>
      <c r="O21" s="148"/>
      <c r="P21" s="78">
        <f>Eingabetabelle!AM57</f>
      </c>
      <c r="Q21" s="125">
        <f>Eingabetabelle!AN57</f>
      </c>
      <c r="R21" s="148"/>
      <c r="S21" s="78">
        <f>Eingabetabelle!AP57</f>
      </c>
      <c r="T21" s="125">
        <f>Eingabetabelle!AQ57</f>
      </c>
      <c r="U21" s="148"/>
      <c r="V21" s="78">
        <f>Eingabetabelle!AS57</f>
      </c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81"/>
      <c r="AH21" s="176"/>
      <c r="AI21" s="179"/>
      <c r="AJ21" s="180"/>
      <c r="AK21" s="179"/>
      <c r="AL21" s="180"/>
      <c r="AM21" s="180"/>
    </row>
    <row r="22" spans="1:39" ht="12.75">
      <c r="A22" s="63">
        <f>IF(Eingabetabelle!Z13="","",Eingabetabelle!Z13)</f>
      </c>
      <c r="B22" s="129">
        <f>Eingabetabelle!Y58</f>
      </c>
      <c r="C22" s="122"/>
      <c r="D22" s="70">
        <f>Eingabetabelle!AA58</f>
      </c>
      <c r="E22" s="129">
        <f>Eingabetabelle!AB58</f>
      </c>
      <c r="F22" s="122"/>
      <c r="G22" s="70">
        <f>Eingabetabelle!AD58</f>
      </c>
      <c r="H22" s="129">
        <f>Eingabetabelle!AE58</f>
      </c>
      <c r="I22" s="122"/>
      <c r="J22" s="70">
        <f>Eingabetabelle!AG58</f>
      </c>
      <c r="K22" s="123"/>
      <c r="L22" s="124"/>
      <c r="M22" s="69"/>
      <c r="N22" s="129">
        <f>Eingabetabelle!AK58</f>
      </c>
      <c r="O22" s="122"/>
      <c r="P22" s="70">
        <f>Eingabetabelle!AM58</f>
      </c>
      <c r="Q22" s="129">
        <f>Eingabetabelle!AN58</f>
      </c>
      <c r="R22" s="122"/>
      <c r="S22" s="70">
        <f>Eingabetabelle!AP58</f>
      </c>
      <c r="T22" s="129">
        <f>Eingabetabelle!AQ58</f>
      </c>
      <c r="U22" s="122"/>
      <c r="V22" s="70">
        <f>Eingabetabelle!AS58</f>
      </c>
      <c r="W22" s="152">
        <f>IF(A22="","",X22*2+Z22)</f>
      </c>
      <c r="X22" s="152">
        <f>IF(A22="","",COUNTIF(B23:V23,"+"))</f>
      </c>
      <c r="Y22" s="152">
        <f>IF(A22="","",COUNTIF(B23:V23,"-"))</f>
      </c>
      <c r="Z22" s="152">
        <f>IF(A22="","",COUNTIF(B23:V23,"+/-"))</f>
      </c>
      <c r="AA22" s="152">
        <f>IF(A22="","",SUM(B22,E22,H22,K22,N22,Q22,T22))</f>
      </c>
      <c r="AB22" s="152">
        <f>IF(A22="","",SUM(G22,J22,M22,P22,S22,V22,D22))</f>
      </c>
      <c r="AC22" s="152">
        <f>IF(AB22="","",IF(AB22=0,0,FIXED(ROUNDDOWN(AA22/AB22,Eingabetabelle!$H$6),Eingabetabelle!$H$6,TRUE)))</f>
      </c>
      <c r="AD22" s="152">
        <f>IF(A22="","",FIXED(ROUNDDOWN(MAX(IF(OR(C23="+",C23="+/-"),B22/D22,0),IF(OR(F23="+",F23="+/-"),E22/G22,0),IF(OR(I23="+",I23="+/-"),H22/J22,0),IF(OR(L23="+",L23="+/-"),K22/M22,0),IF(OR(O23="+",O23="+/-"),N22/P22,0),IF(OR(R23="+",R23="+/-"),Q22/S22,0),IF(OR(U23="+",U23="+/-"),T22/V22,0)),Eingabetabelle!$H$6),Eingabetabelle!$H$6,TRUE))</f>
      </c>
      <c r="AE22" s="152">
        <f>IF(A22="","",MAX(D24,G24,J24,M24,P24,S24,V24))</f>
      </c>
      <c r="AF22" s="152">
        <f>IF(A22="","",RANK(AM22,$AM$13:$AM$33,FALSE))</f>
      </c>
      <c r="AG22" s="181">
        <f>IF(W22="",0,W22)</f>
        <v>0</v>
      </c>
      <c r="AH22" s="176">
        <f>RANK(AG22,$AG$13:$AG$33,TRUE)</f>
        <v>1</v>
      </c>
      <c r="AI22" s="179">
        <f>IF(AC22="",0,AC22*10^3+AD22*10^-3)</f>
        <v>0</v>
      </c>
      <c r="AJ22" s="180">
        <f>RANK(AI22,$AI$13:$AI$33,TRUE)</f>
        <v>1</v>
      </c>
      <c r="AK22" s="179">
        <f>IF(AE22="",0,AE22)</f>
        <v>0</v>
      </c>
      <c r="AL22" s="180">
        <f>RANK(AK22,$AK$13:$AK$33,TRUE)</f>
        <v>1</v>
      </c>
      <c r="AM22" s="180">
        <f>AL22+AJ22*10+AH22*10^2</f>
        <v>111</v>
      </c>
    </row>
    <row r="23" spans="1:39" ht="14.25">
      <c r="A23" s="65">
        <f>IF(Eingabetabelle!AB13="","",Eingabetabelle!AB13)</f>
      </c>
      <c r="B23" s="74"/>
      <c r="C23" s="75">
        <f>Eingabetabelle!Z59</f>
      </c>
      <c r="D23" s="76"/>
      <c r="E23" s="74"/>
      <c r="F23" s="75">
        <f>Eingabetabelle!AC59</f>
      </c>
      <c r="G23" s="76"/>
      <c r="H23" s="74"/>
      <c r="I23" s="75">
        <f>Eingabetabelle!AF59</f>
      </c>
      <c r="J23" s="76"/>
      <c r="K23" s="71"/>
      <c r="L23" s="72"/>
      <c r="M23" s="73"/>
      <c r="N23" s="74"/>
      <c r="O23" s="75">
        <f>Eingabetabelle!AL59</f>
      </c>
      <c r="P23" s="76"/>
      <c r="Q23" s="74"/>
      <c r="R23" s="75">
        <f>Eingabetabelle!AO59</f>
      </c>
      <c r="S23" s="76"/>
      <c r="T23" s="74"/>
      <c r="U23" s="75">
        <f>Eingabetabelle!AR59</f>
      </c>
      <c r="V23" s="76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81"/>
      <c r="AH23" s="176"/>
      <c r="AI23" s="179"/>
      <c r="AJ23" s="180"/>
      <c r="AK23" s="179"/>
      <c r="AL23" s="180"/>
      <c r="AM23" s="180"/>
    </row>
    <row r="24" spans="1:39" ht="12.75">
      <c r="A24" s="67">
        <f>IF(Eingabetabelle!AD13="","",Eingabetabelle!AD13)</f>
      </c>
      <c r="B24" s="125">
        <f>Eingabetabelle!Y60</f>
      </c>
      <c r="C24" s="148"/>
      <c r="D24" s="78">
        <f>Eingabetabelle!AA60</f>
      </c>
      <c r="E24" s="125">
        <f>Eingabetabelle!AB60</f>
      </c>
      <c r="F24" s="148"/>
      <c r="G24" s="78">
        <f>Eingabetabelle!AD60</f>
      </c>
      <c r="H24" s="125">
        <f>Eingabetabelle!AE60</f>
      </c>
      <c r="I24" s="148"/>
      <c r="J24" s="78">
        <f>Eingabetabelle!AG60</f>
      </c>
      <c r="K24" s="149"/>
      <c r="L24" s="150"/>
      <c r="M24" s="77"/>
      <c r="N24" s="125">
        <f>Eingabetabelle!AK60</f>
      </c>
      <c r="O24" s="148"/>
      <c r="P24" s="78">
        <f>Eingabetabelle!AM60</f>
      </c>
      <c r="Q24" s="125">
        <f>Eingabetabelle!AN60</f>
      </c>
      <c r="R24" s="148"/>
      <c r="S24" s="78">
        <f>Eingabetabelle!AP60</f>
      </c>
      <c r="T24" s="125">
        <f>Eingabetabelle!AQ60</f>
      </c>
      <c r="U24" s="148"/>
      <c r="V24" s="78">
        <f>Eingabetabelle!AS60</f>
      </c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81"/>
      <c r="AH24" s="176"/>
      <c r="AI24" s="179"/>
      <c r="AJ24" s="180"/>
      <c r="AK24" s="179"/>
      <c r="AL24" s="180"/>
      <c r="AM24" s="180"/>
    </row>
    <row r="25" spans="1:39" ht="12.75">
      <c r="A25" s="63">
        <f>IF(Eingabetabelle!Z14="","",Eingabetabelle!Z14)</f>
      </c>
      <c r="B25" s="129">
        <f>Eingabetabelle!Y61</f>
      </c>
      <c r="C25" s="122"/>
      <c r="D25" s="70">
        <f>Eingabetabelle!AA61</f>
      </c>
      <c r="E25" s="129">
        <f>Eingabetabelle!AB61</f>
      </c>
      <c r="F25" s="122"/>
      <c r="G25" s="70">
        <f>Eingabetabelle!AD61</f>
      </c>
      <c r="H25" s="129">
        <f>Eingabetabelle!AE61</f>
      </c>
      <c r="I25" s="122"/>
      <c r="J25" s="70">
        <f>Eingabetabelle!AG61</f>
      </c>
      <c r="K25" s="129">
        <f>Eingabetabelle!AH61</f>
      </c>
      <c r="L25" s="122"/>
      <c r="M25" s="70">
        <f>Eingabetabelle!AJ61</f>
      </c>
      <c r="N25" s="123"/>
      <c r="O25" s="124"/>
      <c r="P25" s="69"/>
      <c r="Q25" s="129">
        <f>Eingabetabelle!AN61</f>
      </c>
      <c r="R25" s="122"/>
      <c r="S25" s="70">
        <f>Eingabetabelle!AP61</f>
      </c>
      <c r="T25" s="129">
        <f>Eingabetabelle!AQ61</f>
      </c>
      <c r="U25" s="122"/>
      <c r="V25" s="70">
        <f>Eingabetabelle!AS61</f>
      </c>
      <c r="W25" s="152">
        <f>IF(A25="","",X25*2+Z25)</f>
      </c>
      <c r="X25" s="152">
        <f>IF(A25="","",COUNTIF(B26:V26,"+"))</f>
      </c>
      <c r="Y25" s="152">
        <f>IF(A25="","",COUNTIF(B26:V26,"-"))</f>
      </c>
      <c r="Z25" s="152">
        <f>IF(A25="","",COUNTIF(B26:V26,"+/-"))</f>
      </c>
      <c r="AA25" s="152">
        <f>IF(A25="","",SUM(B25,E25,H25,K25,N25,Q25,T25))</f>
      </c>
      <c r="AB25" s="152">
        <f>IF(A25="","",SUM(G25,J25,M25,P25,S25,V25,D25))</f>
      </c>
      <c r="AC25" s="152">
        <f>IF(AB25="","",IF(AB25=0,0,FIXED(ROUNDDOWN(AA25/AB25,Eingabetabelle!$H$6),Eingabetabelle!$H$6,TRUE)))</f>
      </c>
      <c r="AD25" s="152">
        <f>IF(A25="","",FIXED(ROUNDDOWN(MAX(IF(OR(C26="+",C26="+/-"),B25/D25,0),IF(OR(F26="+",F26="+/-"),E25/G25,0),IF(OR(I26="+",I26="+/-"),H25/J25,0),IF(OR(L26="+",L26="+/-"),K25/M25,0),IF(OR(O26="+",O26="+/-"),N25/P25,0),IF(OR(R26="+",R26="+/-"),Q25/S25,0),IF(OR(U26="+",U26="+/-"),T25/V25,0)),Eingabetabelle!$H$6),Eingabetabelle!$H$6,TRUE))</f>
      </c>
      <c r="AE25" s="152">
        <f>IF(A25="","",MAX(D27,G27,J27,M27,P27,S27,V27))</f>
      </c>
      <c r="AF25" s="152">
        <f>IF(A25="","",RANK(AM25,$AM$13:$AM$33,FALSE))</f>
      </c>
      <c r="AG25" s="181">
        <f>IF(W25="",0,W25)</f>
        <v>0</v>
      </c>
      <c r="AH25" s="176">
        <f>RANK(AG25,$AG$13:$AG$33,TRUE)</f>
        <v>1</v>
      </c>
      <c r="AI25" s="179">
        <f>IF(AC25="",0,AC25*10^3+AD25*10^-3)</f>
        <v>0</v>
      </c>
      <c r="AJ25" s="180">
        <f>RANK(AI25,$AI$13:$AI$33,TRUE)</f>
        <v>1</v>
      </c>
      <c r="AK25" s="179">
        <f>IF(AE25="",0,AE25)</f>
        <v>0</v>
      </c>
      <c r="AL25" s="180">
        <f>RANK(AK25,$AK$13:$AK$33,TRUE)</f>
        <v>1</v>
      </c>
      <c r="AM25" s="180">
        <f>AL25+AJ25*10+AH25*10^2</f>
        <v>111</v>
      </c>
    </row>
    <row r="26" spans="1:39" ht="14.25">
      <c r="A26" s="65">
        <f>IF(Eingabetabelle!AB14="","",Eingabetabelle!AB14)</f>
      </c>
      <c r="B26" s="74"/>
      <c r="C26" s="75">
        <f>Eingabetabelle!Z62</f>
      </c>
      <c r="D26" s="76"/>
      <c r="E26" s="74"/>
      <c r="F26" s="75">
        <f>Eingabetabelle!AC62</f>
      </c>
      <c r="G26" s="76"/>
      <c r="H26" s="74"/>
      <c r="I26" s="75">
        <f>Eingabetabelle!AF62</f>
      </c>
      <c r="J26" s="76"/>
      <c r="K26" s="74"/>
      <c r="L26" s="75">
        <f>Eingabetabelle!AI62</f>
      </c>
      <c r="M26" s="76"/>
      <c r="N26" s="71"/>
      <c r="O26" s="72"/>
      <c r="P26" s="73"/>
      <c r="Q26" s="74"/>
      <c r="R26" s="75">
        <f>Eingabetabelle!AO62</f>
      </c>
      <c r="S26" s="76"/>
      <c r="T26" s="74"/>
      <c r="U26" s="75">
        <f>Eingabetabelle!AR62</f>
      </c>
      <c r="V26" s="76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81"/>
      <c r="AH26" s="176"/>
      <c r="AI26" s="179"/>
      <c r="AJ26" s="180"/>
      <c r="AK26" s="179"/>
      <c r="AL26" s="180"/>
      <c r="AM26" s="180"/>
    </row>
    <row r="27" spans="1:39" ht="12.75">
      <c r="A27" s="67">
        <f>IF(Eingabetabelle!AD14="","",Eingabetabelle!AD14)</f>
      </c>
      <c r="B27" s="125">
        <f>Eingabetabelle!Y63</f>
      </c>
      <c r="C27" s="148"/>
      <c r="D27" s="78">
        <f>Eingabetabelle!AA63</f>
      </c>
      <c r="E27" s="125">
        <f>Eingabetabelle!AB63</f>
      </c>
      <c r="F27" s="148"/>
      <c r="G27" s="78">
        <f>Eingabetabelle!AD63</f>
      </c>
      <c r="H27" s="125">
        <f>Eingabetabelle!AE63</f>
      </c>
      <c r="I27" s="148"/>
      <c r="J27" s="78">
        <f>Eingabetabelle!AG63</f>
      </c>
      <c r="K27" s="125">
        <f>Eingabetabelle!AH63</f>
      </c>
      <c r="L27" s="148"/>
      <c r="M27" s="78">
        <f>Eingabetabelle!AJ63</f>
      </c>
      <c r="N27" s="149"/>
      <c r="O27" s="150"/>
      <c r="P27" s="77"/>
      <c r="Q27" s="125">
        <f>Eingabetabelle!AN63</f>
      </c>
      <c r="R27" s="148"/>
      <c r="S27" s="78">
        <f>Eingabetabelle!AP63</f>
      </c>
      <c r="T27" s="125">
        <f>Eingabetabelle!AQ63</f>
      </c>
      <c r="U27" s="148"/>
      <c r="V27" s="78">
        <f>Eingabetabelle!AS63</f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81"/>
      <c r="AH27" s="176"/>
      <c r="AI27" s="179"/>
      <c r="AJ27" s="180"/>
      <c r="AK27" s="179"/>
      <c r="AL27" s="180"/>
      <c r="AM27" s="180"/>
    </row>
    <row r="28" spans="1:39" ht="12.75">
      <c r="A28" s="63">
        <f>IF(Eingabetabelle!Z15="","",Eingabetabelle!Z15)</f>
      </c>
      <c r="B28" s="129">
        <f>Eingabetabelle!Y64</f>
      </c>
      <c r="C28" s="122"/>
      <c r="D28" s="70">
        <f>Eingabetabelle!AA64</f>
      </c>
      <c r="E28" s="129">
        <f>Eingabetabelle!AB64</f>
      </c>
      <c r="F28" s="122"/>
      <c r="G28" s="70">
        <f>Eingabetabelle!AD64</f>
      </c>
      <c r="H28" s="129">
        <f>Eingabetabelle!AE64</f>
      </c>
      <c r="I28" s="122"/>
      <c r="J28" s="70">
        <f>Eingabetabelle!AG64</f>
      </c>
      <c r="K28" s="129">
        <f>Eingabetabelle!AH64</f>
      </c>
      <c r="L28" s="122"/>
      <c r="M28" s="70">
        <f>Eingabetabelle!AJ64</f>
      </c>
      <c r="N28" s="129">
        <f>Eingabetabelle!AK64</f>
      </c>
      <c r="O28" s="122"/>
      <c r="P28" s="70">
        <f>Eingabetabelle!AM64</f>
      </c>
      <c r="Q28" s="123"/>
      <c r="R28" s="124"/>
      <c r="S28" s="69"/>
      <c r="T28" s="129">
        <f>Eingabetabelle!AQ64</f>
      </c>
      <c r="U28" s="122"/>
      <c r="V28" s="70">
        <f>Eingabetabelle!AS64</f>
      </c>
      <c r="W28" s="152">
        <f>IF(A28="","",X28*2+Z28)</f>
      </c>
      <c r="X28" s="152">
        <f>IF(A28="","",COUNTIF(B29:V29,"+"))</f>
      </c>
      <c r="Y28" s="152">
        <f>IF(A28="","",COUNTIF(B29:V29,"-"))</f>
      </c>
      <c r="Z28" s="152">
        <f>IF(A28="","",COUNTIF(B29:V29,"+/-"))</f>
      </c>
      <c r="AA28" s="152">
        <f>IF(A28="","",SUM(B28,E28,H28,K28,N28,Q28,T28))</f>
      </c>
      <c r="AB28" s="152">
        <f>IF(A28="","",SUM(G28,J28,M28,P28,S28,V28,D28))</f>
      </c>
      <c r="AC28" s="152">
        <f>IF(AB28="","",IF(AB28=0,0,FIXED(ROUNDDOWN(AA28/AB28,Eingabetabelle!$H$6),Eingabetabelle!$H$6,TRUE)))</f>
      </c>
      <c r="AD28" s="152">
        <f>IF(A28="","",FIXED(ROUNDDOWN(MAX(IF(OR(C29="+",C29="+/-"),B28/D28,0),IF(OR(F29="+",F29="+/-"),E28/G28,0),IF(OR(I29="+",I29="+/-"),H28/J28,0),IF(OR(L29="+",L29="+/-"),K28/M28,0),IF(OR(O29="+",O29="+/-"),N28/P28,0),IF(OR(R29="+",R29="+/-"),Q28/S28,0),IF(OR(U29="+",U29="+/-"),T28/V28,0)),Eingabetabelle!$H$6),Eingabetabelle!$H$6,TRUE))</f>
      </c>
      <c r="AE28" s="152">
        <f>IF(A28="","",MAX(D30,G30,J30,M30,P30,S30,V30))</f>
      </c>
      <c r="AF28" s="152">
        <f>IF(A28="","",RANK(AM28,$AM$13:$AM$33,FALSE))</f>
      </c>
      <c r="AG28" s="181">
        <f>IF(W28="",0,W28)</f>
        <v>0</v>
      </c>
      <c r="AH28" s="176">
        <f>RANK(AG28,$AG$13:$AG$33,TRUE)</f>
        <v>1</v>
      </c>
      <c r="AI28" s="179">
        <f>IF(AC28="",0,AC28*10^3+AD28*10^-3)</f>
        <v>0</v>
      </c>
      <c r="AJ28" s="180">
        <f>RANK(AI28,$AI$13:$AI$33,TRUE)</f>
        <v>1</v>
      </c>
      <c r="AK28" s="179">
        <f>IF(AE28="",0,AE28)</f>
        <v>0</v>
      </c>
      <c r="AL28" s="180">
        <f>RANK(AK28,$AK$13:$AK$33,TRUE)</f>
        <v>1</v>
      </c>
      <c r="AM28" s="180">
        <f>AL28+AJ28*10+AH28*10^2</f>
        <v>111</v>
      </c>
    </row>
    <row r="29" spans="1:39" ht="14.25">
      <c r="A29" s="65">
        <f>IF(Eingabetabelle!AB15="","",Eingabetabelle!AB15)</f>
      </c>
      <c r="B29" s="74"/>
      <c r="C29" s="75">
        <f>Eingabetabelle!Z65</f>
      </c>
      <c r="D29" s="76"/>
      <c r="E29" s="74"/>
      <c r="F29" s="75">
        <f>Eingabetabelle!AC65</f>
      </c>
      <c r="G29" s="76"/>
      <c r="H29" s="74"/>
      <c r="I29" s="75">
        <f>Eingabetabelle!AF65</f>
      </c>
      <c r="J29" s="76"/>
      <c r="K29" s="74"/>
      <c r="L29" s="75">
        <f>Eingabetabelle!AI65</f>
      </c>
      <c r="M29" s="76"/>
      <c r="N29" s="74"/>
      <c r="O29" s="75">
        <f>Eingabetabelle!AL65</f>
      </c>
      <c r="P29" s="76"/>
      <c r="Q29" s="71"/>
      <c r="R29" s="72"/>
      <c r="S29" s="73"/>
      <c r="T29" s="74"/>
      <c r="U29" s="75">
        <f>Eingabetabelle!AR65</f>
      </c>
      <c r="V29" s="76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81"/>
      <c r="AH29" s="176"/>
      <c r="AI29" s="179"/>
      <c r="AJ29" s="180"/>
      <c r="AK29" s="179"/>
      <c r="AL29" s="180"/>
      <c r="AM29" s="180"/>
    </row>
    <row r="30" spans="1:39" ht="12.75">
      <c r="A30" s="67">
        <f>IF(Eingabetabelle!AD15="","",Eingabetabelle!AD15)</f>
      </c>
      <c r="B30" s="125">
        <f>Eingabetabelle!Y66</f>
      </c>
      <c r="C30" s="148"/>
      <c r="D30" s="78">
        <f>Eingabetabelle!AA66</f>
      </c>
      <c r="E30" s="125">
        <f>Eingabetabelle!AB66</f>
      </c>
      <c r="F30" s="148"/>
      <c r="G30" s="78">
        <f>Eingabetabelle!AD66</f>
      </c>
      <c r="H30" s="125">
        <f>Eingabetabelle!AE66</f>
      </c>
      <c r="I30" s="148"/>
      <c r="J30" s="78">
        <f>Eingabetabelle!AG66</f>
      </c>
      <c r="K30" s="125">
        <f>Eingabetabelle!AH66</f>
      </c>
      <c r="L30" s="148"/>
      <c r="M30" s="78">
        <f>Eingabetabelle!AJ66</f>
      </c>
      <c r="N30" s="125">
        <f>Eingabetabelle!AK66</f>
      </c>
      <c r="O30" s="148"/>
      <c r="P30" s="78">
        <f>Eingabetabelle!AM66</f>
      </c>
      <c r="Q30" s="149"/>
      <c r="R30" s="150"/>
      <c r="S30" s="77"/>
      <c r="T30" s="125">
        <f>Eingabetabelle!AQ66</f>
      </c>
      <c r="U30" s="148"/>
      <c r="V30" s="78">
        <f>Eingabetabelle!AS66</f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81"/>
      <c r="AH30" s="176"/>
      <c r="AI30" s="179"/>
      <c r="AJ30" s="180"/>
      <c r="AK30" s="179"/>
      <c r="AL30" s="180"/>
      <c r="AM30" s="180"/>
    </row>
    <row r="31" spans="1:39" ht="12.75" hidden="1">
      <c r="A31" s="63">
        <f>IF(Eingabetabelle!Z16="","",Eingabetabelle!Z16)</f>
      </c>
      <c r="B31" s="129">
        <f>Eingabetabelle!Y67</f>
      </c>
      <c r="C31" s="122"/>
      <c r="D31" s="70">
        <f>Eingabetabelle!AA67</f>
      </c>
      <c r="E31" s="129">
        <f>Eingabetabelle!AB67</f>
      </c>
      <c r="F31" s="122"/>
      <c r="G31" s="70">
        <f>Eingabetabelle!AD67</f>
      </c>
      <c r="H31" s="129">
        <f>Eingabetabelle!AE67</f>
      </c>
      <c r="I31" s="122"/>
      <c r="J31" s="70">
        <f>Eingabetabelle!AG67</f>
      </c>
      <c r="K31" s="129">
        <f>Eingabetabelle!AH67</f>
      </c>
      <c r="L31" s="122"/>
      <c r="M31" s="70">
        <f>Eingabetabelle!AJ67</f>
      </c>
      <c r="N31" s="129">
        <f>Eingabetabelle!AK67</f>
      </c>
      <c r="O31" s="122"/>
      <c r="P31" s="70">
        <f>Eingabetabelle!AM67</f>
      </c>
      <c r="Q31" s="129">
        <f>Eingabetabelle!AN67</f>
      </c>
      <c r="R31" s="122"/>
      <c r="S31" s="70">
        <f>Eingabetabelle!AP67</f>
      </c>
      <c r="T31" s="123"/>
      <c r="U31" s="124"/>
      <c r="V31" s="69"/>
      <c r="W31" s="152">
        <f>IF(A31="","",X31*2+Z31)</f>
      </c>
      <c r="X31" s="152">
        <f>IF(A31="","",COUNTIF(B32:V32,"+"))</f>
      </c>
      <c r="Y31" s="152">
        <f>IF(A31="","",COUNTIF(B32:V32,"-"))</f>
      </c>
      <c r="Z31" s="152">
        <f>IF(A31="","",COUNTIF(B32:V32,"+/-"))</f>
      </c>
      <c r="AA31" s="152">
        <f>IF(A31="","",SUM(B31,E31,H31,K31,N31,Q31,T31))</f>
      </c>
      <c r="AB31" s="152">
        <f>IF(A31="","",SUM(G31,J31,M31,P31,S31,V31,D31))</f>
      </c>
      <c r="AC31" s="152">
        <f>IF(AB31="","",IF(AB31=0,0,FIXED(ROUNDDOWN(AA31/AB31,Eingabetabelle!$H$6),Eingabetabelle!$H$6,TRUE)))</f>
      </c>
      <c r="AD31" s="152">
        <f>IF(A31="","",FIXED(ROUNDDOWN(MAX(IF(OR(C32="+",C32="+/-"),B31/D31,0),IF(OR(F32="+",F32="+/-"),E31/G31,0),IF(OR(I32="+",I32="+/-"),H31/J31,0),IF(OR(L32="+",L32="+/-"),K31/M31,0),IF(OR(O32="+",O32="+/-"),N31/P31,0),IF(OR(R32="+",R32="+/-"),Q31/S31,0),IF(OR(U32="+",U32="+/-"),T31/V31,0)),Eingabetabelle!$H$6),Eingabetabelle!$H$6,TRUE))</f>
      </c>
      <c r="AE31" s="152">
        <f>IF(A31="","",MAX(D33,G33,J33,M33,P33,S33,V33))</f>
      </c>
      <c r="AF31" s="152">
        <f>IF(A31="","",RANK(AM31,$AM$13:$AM$33,FALSE))</f>
      </c>
      <c r="AG31" s="181">
        <f>IF(W31="",0,W31)</f>
        <v>0</v>
      </c>
      <c r="AH31" s="176">
        <f>RANK(AG31,$AG$13:$AG$33,TRUE)</f>
        <v>1</v>
      </c>
      <c r="AI31" s="179">
        <f>IF(AC31="",0,AC31*10^3+AD31*10^-3)</f>
        <v>0</v>
      </c>
      <c r="AJ31" s="180">
        <f>RANK(AI31,$AI$13:$AI$33,TRUE)</f>
        <v>1</v>
      </c>
      <c r="AK31" s="179">
        <f>IF(AE31="",0,AE31)</f>
        <v>0</v>
      </c>
      <c r="AL31" s="180">
        <f>RANK(AK31,$AK$13:$AK$33,TRUE)</f>
        <v>1</v>
      </c>
      <c r="AM31" s="180">
        <f>AL31+AJ31*10+AH31*10^2</f>
        <v>111</v>
      </c>
    </row>
    <row r="32" spans="1:39" ht="14.25" hidden="1">
      <c r="A32" s="65">
        <f>IF(Eingabetabelle!AB16="","",Eingabetabelle!AB16)</f>
      </c>
      <c r="B32" s="74"/>
      <c r="C32" s="75">
        <f>Eingabetabelle!Z68</f>
      </c>
      <c r="D32" s="76"/>
      <c r="E32" s="74"/>
      <c r="F32" s="75">
        <f>Eingabetabelle!AC68</f>
      </c>
      <c r="G32" s="76"/>
      <c r="H32" s="74"/>
      <c r="I32" s="75">
        <f>Eingabetabelle!AF68</f>
      </c>
      <c r="J32" s="76"/>
      <c r="K32" s="74"/>
      <c r="L32" s="75">
        <f>Eingabetabelle!AI68</f>
      </c>
      <c r="M32" s="76"/>
      <c r="N32" s="74"/>
      <c r="O32" s="75">
        <f>Eingabetabelle!AL68</f>
      </c>
      <c r="P32" s="76"/>
      <c r="Q32" s="74"/>
      <c r="R32" s="75">
        <f>Eingabetabelle!AO68</f>
      </c>
      <c r="S32" s="76"/>
      <c r="T32" s="71"/>
      <c r="U32" s="72"/>
      <c r="V32" s="7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81"/>
      <c r="AH32" s="176"/>
      <c r="AI32" s="179"/>
      <c r="AJ32" s="180"/>
      <c r="AK32" s="179"/>
      <c r="AL32" s="180"/>
      <c r="AM32" s="180"/>
    </row>
    <row r="33" spans="1:39" ht="12.75" hidden="1">
      <c r="A33" s="67">
        <f>IF(Eingabetabelle!AD16="","",Eingabetabelle!AD16)</f>
      </c>
      <c r="B33" s="125">
        <f>Eingabetabelle!Y69</f>
      </c>
      <c r="C33" s="148"/>
      <c r="D33" s="78">
        <f>Eingabetabelle!AA69</f>
      </c>
      <c r="E33" s="125">
        <f>Eingabetabelle!AB69</f>
      </c>
      <c r="F33" s="148"/>
      <c r="G33" s="78">
        <f>Eingabetabelle!AD69</f>
      </c>
      <c r="H33" s="125">
        <f>Eingabetabelle!AE69</f>
      </c>
      <c r="I33" s="148"/>
      <c r="J33" s="78">
        <f>Eingabetabelle!AG69</f>
      </c>
      <c r="K33" s="125">
        <f>Eingabetabelle!AH69</f>
      </c>
      <c r="L33" s="148"/>
      <c r="M33" s="78">
        <f>Eingabetabelle!AJ69</f>
      </c>
      <c r="N33" s="125">
        <f>Eingabetabelle!AK69</f>
      </c>
      <c r="O33" s="148"/>
      <c r="P33" s="78">
        <f>Eingabetabelle!AM69</f>
      </c>
      <c r="Q33" s="125">
        <f>Eingabetabelle!AN69</f>
      </c>
      <c r="R33" s="148"/>
      <c r="S33" s="78">
        <f>Eingabetabelle!AP69</f>
      </c>
      <c r="T33" s="149"/>
      <c r="U33" s="150"/>
      <c r="V33" s="77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81"/>
      <c r="AH33" s="176"/>
      <c r="AI33" s="179"/>
      <c r="AJ33" s="180"/>
      <c r="AK33" s="179"/>
      <c r="AL33" s="180"/>
      <c r="AM33" s="180"/>
    </row>
    <row r="34" spans="2:22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32" ht="18.75" customHeight="1">
      <c r="A35" s="157" t="s">
        <v>48</v>
      </c>
      <c r="B35" s="157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ht="18.7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2:2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2:2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2:22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2:22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ht="12.75" hidden="1"/>
    <row r="42" spans="1:32" ht="12" customHeight="1" hidden="1">
      <c r="A42" s="161" t="s">
        <v>37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AB42" s="155" t="s">
        <v>39</v>
      </c>
      <c r="AC42" s="155"/>
      <c r="AD42" s="155"/>
      <c r="AE42" s="155"/>
      <c r="AF42" s="155"/>
    </row>
    <row r="43" spans="1:32" ht="12" customHeight="1" hidden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AB43" s="155" t="s">
        <v>40</v>
      </c>
      <c r="AC43" s="155"/>
      <c r="AD43" s="155"/>
      <c r="AE43" s="155"/>
      <c r="AF43" s="155"/>
    </row>
    <row r="44" spans="1:32" ht="12" customHeight="1" hidden="1">
      <c r="A44" s="162" t="s">
        <v>38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AB44" s="155" t="s">
        <v>41</v>
      </c>
      <c r="AC44" s="155"/>
      <c r="AD44" s="155"/>
      <c r="AE44" s="155"/>
      <c r="AF44" s="155"/>
    </row>
    <row r="45" spans="1:32" ht="12" customHeight="1" hidden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AB45" s="155" t="s">
        <v>42</v>
      </c>
      <c r="AC45" s="155"/>
      <c r="AD45" s="155"/>
      <c r="AE45" s="155"/>
      <c r="AF45" s="155"/>
    </row>
    <row r="46" spans="1:32" ht="33" customHeight="1" hidden="1">
      <c r="A46" s="23"/>
      <c r="B46" s="159">
        <f>Eingabetabelle!H1</f>
        <v>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Y46" s="155" t="s">
        <v>50</v>
      </c>
      <c r="Z46" s="155"/>
      <c r="AA46" s="155"/>
      <c r="AB46" s="155"/>
      <c r="AC46" s="158">
        <f>Eingabetabelle!H2</f>
        <v>0</v>
      </c>
      <c r="AD46" s="158"/>
      <c r="AE46" s="158"/>
      <c r="AF46" s="158"/>
    </row>
    <row r="47" spans="1:32" ht="18" customHeight="1" hidden="1">
      <c r="A47" s="23"/>
      <c r="B47" s="160">
        <f>Eingabetabelle!H4</f>
        <v>0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Y47" s="155" t="s">
        <v>51</v>
      </c>
      <c r="Z47" s="155"/>
      <c r="AA47" s="155"/>
      <c r="AB47" s="155"/>
      <c r="AC47" s="156">
        <f>Eingabetabelle!H3</f>
        <v>0</v>
      </c>
      <c r="AD47" s="156"/>
      <c r="AE47" s="156"/>
      <c r="AF47" s="156"/>
    </row>
    <row r="48" spans="1:32" ht="18" customHeight="1" hidden="1">
      <c r="A48" s="23"/>
      <c r="B48" s="160" t="s">
        <v>35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Y48" s="155" t="s">
        <v>49</v>
      </c>
      <c r="Z48" s="155"/>
      <c r="AA48" s="155"/>
      <c r="AB48" s="155"/>
      <c r="AC48" s="156">
        <f>Eingabetabelle!H5</f>
        <v>0</v>
      </c>
      <c r="AD48" s="156"/>
      <c r="AE48" s="156"/>
      <c r="AF48" s="156"/>
    </row>
    <row r="49" spans="1:32" ht="9.75" customHeight="1" hidden="1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AB49" s="21"/>
      <c r="AC49" s="21"/>
      <c r="AD49" s="21"/>
      <c r="AE49" s="21"/>
      <c r="AF49" s="21"/>
    </row>
    <row r="50" spans="1:32" ht="12.75" hidden="1">
      <c r="A50" s="62"/>
      <c r="B50" s="170">
        <f>A53</f>
      </c>
      <c r="C50" s="171"/>
      <c r="D50" s="172"/>
      <c r="E50" s="170">
        <f>A56</f>
      </c>
      <c r="F50" s="171"/>
      <c r="G50" s="172"/>
      <c r="H50" s="170">
        <f>A59</f>
      </c>
      <c r="I50" s="171"/>
      <c r="J50" s="172"/>
      <c r="K50" s="170">
        <f>A62</f>
      </c>
      <c r="L50" s="171"/>
      <c r="M50" s="172"/>
      <c r="N50" s="170">
        <f>A65</f>
      </c>
      <c r="O50" s="171"/>
      <c r="P50" s="172"/>
      <c r="Q50" s="170">
        <f>A68</f>
      </c>
      <c r="R50" s="171"/>
      <c r="S50" s="172"/>
      <c r="T50" s="170">
        <f>A71</f>
      </c>
      <c r="U50" s="171"/>
      <c r="V50" s="172"/>
      <c r="W50" s="62"/>
      <c r="X50" s="62"/>
      <c r="Y50" s="62"/>
      <c r="Z50" s="62"/>
      <c r="AA50" s="163" t="s">
        <v>15</v>
      </c>
      <c r="AB50" s="164"/>
      <c r="AC50" s="163" t="s">
        <v>14</v>
      </c>
      <c r="AD50" s="164"/>
      <c r="AE50" s="167" t="s">
        <v>7</v>
      </c>
      <c r="AF50" s="152" t="s">
        <v>13</v>
      </c>
    </row>
    <row r="51" spans="1:32" ht="12.75" hidden="1">
      <c r="A51" s="64"/>
      <c r="B51" s="173">
        <f>A54</f>
      </c>
      <c r="C51" s="174"/>
      <c r="D51" s="175"/>
      <c r="E51" s="173">
        <f>A57</f>
      </c>
      <c r="F51" s="174"/>
      <c r="G51" s="175"/>
      <c r="H51" s="173">
        <f>A60</f>
      </c>
      <c r="I51" s="174"/>
      <c r="J51" s="175"/>
      <c r="K51" s="173">
        <f>A63</f>
      </c>
      <c r="L51" s="174"/>
      <c r="M51" s="175"/>
      <c r="N51" s="173">
        <f>A66</f>
      </c>
      <c r="O51" s="174"/>
      <c r="P51" s="175"/>
      <c r="Q51" s="173">
        <f>A69</f>
      </c>
      <c r="R51" s="174"/>
      <c r="S51" s="175"/>
      <c r="T51" s="173">
        <f>A72</f>
      </c>
      <c r="U51" s="174"/>
      <c r="V51" s="175"/>
      <c r="W51" s="64"/>
      <c r="X51" s="64"/>
      <c r="Y51" s="64"/>
      <c r="Z51" s="64"/>
      <c r="AA51" s="165"/>
      <c r="AB51" s="166"/>
      <c r="AC51" s="165"/>
      <c r="AD51" s="166"/>
      <c r="AE51" s="168"/>
      <c r="AF51" s="153"/>
    </row>
    <row r="52" spans="1:32" ht="12.75" hidden="1">
      <c r="A52" s="66"/>
      <c r="B52" s="177">
        <f>A55</f>
      </c>
      <c r="C52" s="158"/>
      <c r="D52" s="178"/>
      <c r="E52" s="177">
        <f>A58</f>
      </c>
      <c r="F52" s="158"/>
      <c r="G52" s="178"/>
      <c r="H52" s="177">
        <f>A61</f>
      </c>
      <c r="I52" s="158"/>
      <c r="J52" s="178"/>
      <c r="K52" s="177">
        <f>A64</f>
      </c>
      <c r="L52" s="158"/>
      <c r="M52" s="178"/>
      <c r="N52" s="177">
        <f>A67</f>
      </c>
      <c r="O52" s="158"/>
      <c r="P52" s="178"/>
      <c r="Q52" s="177">
        <f>A70</f>
      </c>
      <c r="R52" s="158"/>
      <c r="S52" s="178"/>
      <c r="T52" s="177">
        <f>A73</f>
      </c>
      <c r="U52" s="158"/>
      <c r="V52" s="178"/>
      <c r="W52" s="66" t="s">
        <v>0</v>
      </c>
      <c r="X52" s="68" t="s">
        <v>1</v>
      </c>
      <c r="Y52" s="68" t="s">
        <v>2</v>
      </c>
      <c r="Z52" s="68" t="s">
        <v>3</v>
      </c>
      <c r="AA52" s="66" t="s">
        <v>4</v>
      </c>
      <c r="AB52" s="66" t="s">
        <v>12</v>
      </c>
      <c r="AC52" s="66" t="s">
        <v>5</v>
      </c>
      <c r="AD52" s="66" t="s">
        <v>6</v>
      </c>
      <c r="AE52" s="169"/>
      <c r="AF52" s="154"/>
    </row>
    <row r="53" spans="1:39" ht="12.75" hidden="1">
      <c r="A53" s="63">
        <f>IF(Eingabetabelle!AV10="","",Eingabetabelle!AV10)</f>
      </c>
      <c r="B53" s="123"/>
      <c r="C53" s="124"/>
      <c r="D53" s="69"/>
      <c r="E53" s="129">
        <f>Eingabetabelle!AX49</f>
      </c>
      <c r="F53" s="122"/>
      <c r="G53" s="70">
        <f>Eingabetabelle!AZ49</f>
      </c>
      <c r="H53" s="129">
        <f>Eingabetabelle!BA49</f>
      </c>
      <c r="I53" s="122"/>
      <c r="J53" s="70">
        <f>Eingabetabelle!BC49</f>
      </c>
      <c r="K53" s="129">
        <f>Eingabetabelle!BD49</f>
      </c>
      <c r="L53" s="122"/>
      <c r="M53" s="70">
        <f>Eingabetabelle!BF49</f>
      </c>
      <c r="N53" s="129">
        <f>Eingabetabelle!BG49</f>
      </c>
      <c r="O53" s="122"/>
      <c r="P53" s="70">
        <f>Eingabetabelle!BI49</f>
      </c>
      <c r="Q53" s="129">
        <f>Eingabetabelle!BJ49</f>
      </c>
      <c r="R53" s="122"/>
      <c r="S53" s="70">
        <f>Eingabetabelle!BL49</f>
      </c>
      <c r="T53" s="129">
        <f>Eingabetabelle!BM49</f>
      </c>
      <c r="U53" s="122"/>
      <c r="V53" s="70">
        <f>Eingabetabelle!BO49</f>
      </c>
      <c r="W53" s="152">
        <f>IF(A53="","",X53*2+Z53)</f>
      </c>
      <c r="X53" s="152">
        <f>IF(A53="","",COUNTIF(B54:V54,"+"))</f>
      </c>
      <c r="Y53" s="152">
        <f>IF(A53="","",COUNTIF(B54:V54,"-"))</f>
      </c>
      <c r="Z53" s="152">
        <f>IF(A53="","",COUNTIF(B54:V54,"+/-"))</f>
      </c>
      <c r="AA53" s="152">
        <f>IF(A53="","",SUM(B53,E53,H53,K53,N53,Q53,T53))</f>
      </c>
      <c r="AB53" s="152">
        <f>IF(A53="","",SUM(G53,J53,M53,P53,S53,V53,D53))</f>
      </c>
      <c r="AC53" s="152">
        <f>IF(AB53="","",IF(AB53=0,0,FIXED(ROUNDDOWN(AA53/AB53,Eingabetabelle!$H$6),Eingabetabelle!$H$6,TRUE)))</f>
      </c>
      <c r="AD53" s="152">
        <f>IF(A53="","",FIXED(ROUNDDOWN(MAX(IF(OR(C54="+",C54="+/-"),B53/D53,0),IF(OR(F54="+",F54="+/-"),E53/G53,0),IF(OR(I54="+",I54="+/-"),H53/J53,0),IF(OR(L54="+",L54="+/-"),K53/M53,0),IF(OR(O54="+",O54="+/-"),N53/P53,0),IF(OR(R54="+",R54="+/-"),Q53/S53,0),IF(OR(U54="+",U54="+/-"),T53/V53,0)),Eingabetabelle!$H$6),Eingabetabelle!$H$6,TRUE))</f>
      </c>
      <c r="AE53" s="152">
        <f>IF(A53="","",MAX(D55,G55,J55,M55,P55,S55,V55))</f>
      </c>
      <c r="AF53" s="152">
        <f>IF(A53="","",RANK(AM53,$AM$53:$AM$73,FALSE))</f>
      </c>
      <c r="AG53" s="181">
        <f>IF(W53="",0,W53)</f>
        <v>0</v>
      </c>
      <c r="AH53" s="176">
        <f>RANK(AG53,$AG$53:$AG$73,TRUE)</f>
        <v>1</v>
      </c>
      <c r="AI53" s="179">
        <f>IF(AC53="",0,AC53*10^3+AD53*10^-3)</f>
        <v>0</v>
      </c>
      <c r="AJ53" s="180">
        <f>RANK(AI53,$AI$53:$AI$73,TRUE)</f>
        <v>1</v>
      </c>
      <c r="AK53" s="179">
        <f>IF(AE53="",0,AE53)</f>
        <v>0</v>
      </c>
      <c r="AL53" s="180">
        <f>RANK(AK53,$AK$53:$AK$73,TRUE)</f>
        <v>1</v>
      </c>
      <c r="AM53" s="180">
        <f>AL53+AJ53*10+AH53*10^2</f>
        <v>111</v>
      </c>
    </row>
    <row r="54" spans="1:39" ht="14.25" hidden="1">
      <c r="A54" s="65">
        <f>IF(Eingabetabelle!AX10="","",Eingabetabelle!AX10)</f>
      </c>
      <c r="B54" s="71"/>
      <c r="C54" s="72"/>
      <c r="D54" s="73"/>
      <c r="E54" s="74"/>
      <c r="F54" s="75">
        <f>Eingabetabelle!AY50</f>
      </c>
      <c r="G54" s="76"/>
      <c r="H54" s="74"/>
      <c r="I54" s="75">
        <f>Eingabetabelle!BB50</f>
      </c>
      <c r="J54" s="76"/>
      <c r="K54" s="74"/>
      <c r="L54" s="75">
        <f>Eingabetabelle!BE50</f>
      </c>
      <c r="M54" s="76"/>
      <c r="N54" s="74"/>
      <c r="O54" s="75">
        <f>Eingabetabelle!BH50</f>
      </c>
      <c r="P54" s="76"/>
      <c r="Q54" s="74"/>
      <c r="R54" s="75">
        <f>Eingabetabelle!BK50</f>
      </c>
      <c r="S54" s="76"/>
      <c r="T54" s="74"/>
      <c r="U54" s="75">
        <f>Eingabetabelle!BN50</f>
      </c>
      <c r="V54" s="76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81"/>
      <c r="AH54" s="176"/>
      <c r="AI54" s="179"/>
      <c r="AJ54" s="180"/>
      <c r="AK54" s="179"/>
      <c r="AL54" s="180"/>
      <c r="AM54" s="180"/>
    </row>
    <row r="55" spans="1:39" ht="12.75" hidden="1">
      <c r="A55" s="67">
        <f>IF(Eingabetabelle!AZ10="","",Eingabetabelle!AZ10)</f>
      </c>
      <c r="B55" s="149"/>
      <c r="C55" s="150"/>
      <c r="D55" s="77"/>
      <c r="E55" s="125">
        <f>Eingabetabelle!AX51</f>
      </c>
      <c r="F55" s="148"/>
      <c r="G55" s="78">
        <f>Eingabetabelle!AZ51</f>
      </c>
      <c r="H55" s="125">
        <f>Eingabetabelle!BA51</f>
      </c>
      <c r="I55" s="148"/>
      <c r="J55" s="78">
        <f>Eingabetabelle!BC51</f>
      </c>
      <c r="K55" s="125">
        <f>Eingabetabelle!BD51</f>
      </c>
      <c r="L55" s="148"/>
      <c r="M55" s="78">
        <f>Eingabetabelle!BF51</f>
      </c>
      <c r="N55" s="125">
        <f>Eingabetabelle!BG51</f>
      </c>
      <c r="O55" s="148"/>
      <c r="P55" s="78">
        <f>Eingabetabelle!BI51</f>
      </c>
      <c r="Q55" s="125">
        <f>Eingabetabelle!BJ51</f>
      </c>
      <c r="R55" s="148"/>
      <c r="S55" s="78">
        <f>Eingabetabelle!BL51</f>
      </c>
      <c r="T55" s="125">
        <f>Eingabetabelle!BM51</f>
      </c>
      <c r="U55" s="148"/>
      <c r="V55" s="78">
        <f>Eingabetabelle!BO51</f>
      </c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81"/>
      <c r="AH55" s="176"/>
      <c r="AI55" s="179"/>
      <c r="AJ55" s="180"/>
      <c r="AK55" s="179"/>
      <c r="AL55" s="180"/>
      <c r="AM55" s="180"/>
    </row>
    <row r="56" spans="1:39" ht="12.75" hidden="1">
      <c r="A56" s="63">
        <f>IF(Eingabetabelle!AV11="","",Eingabetabelle!AV11)</f>
      </c>
      <c r="B56" s="129">
        <f>Eingabetabelle!AU52</f>
      </c>
      <c r="C56" s="122"/>
      <c r="D56" s="70">
        <f>Eingabetabelle!AW52</f>
      </c>
      <c r="E56" s="123"/>
      <c r="F56" s="124"/>
      <c r="G56" s="69"/>
      <c r="H56" s="129">
        <f>Eingabetabelle!BA52</f>
      </c>
      <c r="I56" s="122"/>
      <c r="J56" s="70">
        <f>Eingabetabelle!BC52</f>
      </c>
      <c r="K56" s="129">
        <f>Eingabetabelle!BD52</f>
      </c>
      <c r="L56" s="122"/>
      <c r="M56" s="70">
        <f>Eingabetabelle!BF52</f>
      </c>
      <c r="N56" s="129">
        <f>Eingabetabelle!BG52</f>
      </c>
      <c r="O56" s="122"/>
      <c r="P56" s="70">
        <f>Eingabetabelle!BI52</f>
      </c>
      <c r="Q56" s="129">
        <f>Eingabetabelle!BJ52</f>
      </c>
      <c r="R56" s="122"/>
      <c r="S56" s="70">
        <f>Eingabetabelle!BL52</f>
      </c>
      <c r="T56" s="129">
        <f>Eingabetabelle!BM52</f>
      </c>
      <c r="U56" s="122"/>
      <c r="V56" s="70">
        <f>Eingabetabelle!BO52</f>
      </c>
      <c r="W56" s="152">
        <f>IF(A56="","",X56*2+Z56)</f>
      </c>
      <c r="X56" s="152">
        <f>IF(A56="","",COUNTIF(B57:V57,"+"))</f>
      </c>
      <c r="Y56" s="152">
        <f>IF(A56="","",COUNTIF(B57:V57,"-"))</f>
      </c>
      <c r="Z56" s="152">
        <f>IF(A56="","",COUNTIF(B57:V57,"+/-"))</f>
      </c>
      <c r="AA56" s="152">
        <f>IF(A56="","",SUM(B56,E56,H56,K56,N56,Q56,T56))</f>
      </c>
      <c r="AB56" s="152">
        <f>IF(A56="","",SUM(G56,J56,M56,P56,S56,V56,D56))</f>
      </c>
      <c r="AC56" s="152">
        <f>IF(AB56="","",IF(AB56=0,0,FIXED(ROUNDDOWN(AA56/AB56,Eingabetabelle!$H$6),Eingabetabelle!$H$6,TRUE)))</f>
      </c>
      <c r="AD56" s="152">
        <f>IF(A56="","",FIXED(ROUNDDOWN(MAX(IF(OR(C57="+",C57="+/-"),B56/D56,0),IF(OR(F57="+",F57="+/-"),E56/G56,0),IF(OR(I57="+",I57="+/-"),H56/J56,0),IF(OR(L57="+",L57="+/-"),K56/M56,0),IF(OR(O57="+",O57="+/-"),N56/P56,0),IF(OR(R57="+",R57="+/-"),Q56/S56,0),IF(OR(U57="+",U57="+/-"),T56/V56,0)),Eingabetabelle!$H$6),Eingabetabelle!$H$6,TRUE))</f>
      </c>
      <c r="AE56" s="152">
        <f>IF(A56="","",MAX(D58,G58,J58,M58,P58,S58,V58))</f>
      </c>
      <c r="AF56" s="152">
        <f>IF(A56="","",RANK(AM56,$AM$53:$AM$73,FALSE))</f>
      </c>
      <c r="AG56" s="181">
        <f>IF(W56="",0,W56)</f>
        <v>0</v>
      </c>
      <c r="AH56" s="176">
        <f>RANK(AG56,$AG$53:$AG$73,TRUE)</f>
        <v>1</v>
      </c>
      <c r="AI56" s="179">
        <f>IF(AC56="",0,AC56*10^3+AD56*10^-3)</f>
        <v>0</v>
      </c>
      <c r="AJ56" s="180">
        <f>RANK(AI56,$AI$53:$AI$73,TRUE)</f>
        <v>1</v>
      </c>
      <c r="AK56" s="179">
        <f>IF(AE56="",0,AE56)</f>
        <v>0</v>
      </c>
      <c r="AL56" s="180">
        <f>RANK(AK56,$AK$53:$AK$73,TRUE)</f>
        <v>1</v>
      </c>
      <c r="AM56" s="180">
        <f>AL56+AJ56*10+AH56*10^2</f>
        <v>111</v>
      </c>
    </row>
    <row r="57" spans="1:39" ht="14.25" hidden="1">
      <c r="A57" s="65">
        <f>IF(Eingabetabelle!AX11="","",Eingabetabelle!AX11)</f>
      </c>
      <c r="B57" s="74"/>
      <c r="C57" s="75">
        <f>Eingabetabelle!AV53</f>
      </c>
      <c r="D57" s="76"/>
      <c r="E57" s="71"/>
      <c r="F57" s="72"/>
      <c r="G57" s="73"/>
      <c r="H57" s="74"/>
      <c r="I57" s="75">
        <f>Eingabetabelle!BB53</f>
      </c>
      <c r="J57" s="76"/>
      <c r="K57" s="74"/>
      <c r="L57" s="75">
        <f>Eingabetabelle!BE53</f>
      </c>
      <c r="M57" s="76"/>
      <c r="N57" s="74"/>
      <c r="O57" s="75">
        <f>Eingabetabelle!BH53</f>
      </c>
      <c r="P57" s="76"/>
      <c r="Q57" s="74"/>
      <c r="R57" s="75">
        <f>Eingabetabelle!BK53</f>
      </c>
      <c r="S57" s="76"/>
      <c r="T57" s="74"/>
      <c r="U57" s="75">
        <f>Eingabetabelle!BN53</f>
      </c>
      <c r="V57" s="76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81"/>
      <c r="AH57" s="176"/>
      <c r="AI57" s="179"/>
      <c r="AJ57" s="180"/>
      <c r="AK57" s="179"/>
      <c r="AL57" s="180"/>
      <c r="AM57" s="180"/>
    </row>
    <row r="58" spans="1:39" ht="12.75" hidden="1">
      <c r="A58" s="67">
        <f>IF(Eingabetabelle!AZ11="","",Eingabetabelle!AZ11)</f>
      </c>
      <c r="B58" s="125">
        <f>Eingabetabelle!AU54</f>
      </c>
      <c r="C58" s="148"/>
      <c r="D58" s="78">
        <f>Eingabetabelle!AW54</f>
      </c>
      <c r="E58" s="149"/>
      <c r="F58" s="150"/>
      <c r="G58" s="77"/>
      <c r="H58" s="125">
        <f>Eingabetabelle!BA54</f>
      </c>
      <c r="I58" s="148"/>
      <c r="J58" s="78">
        <f>Eingabetabelle!BC54</f>
      </c>
      <c r="K58" s="125">
        <f>Eingabetabelle!BD54</f>
      </c>
      <c r="L58" s="148"/>
      <c r="M58" s="78">
        <f>Eingabetabelle!BF54</f>
      </c>
      <c r="N58" s="125">
        <f>Eingabetabelle!BG54</f>
      </c>
      <c r="O58" s="148"/>
      <c r="P58" s="78">
        <f>Eingabetabelle!BI54</f>
      </c>
      <c r="Q58" s="125">
        <f>Eingabetabelle!BJ54</f>
      </c>
      <c r="R58" s="148"/>
      <c r="S58" s="78">
        <f>Eingabetabelle!BL54</f>
      </c>
      <c r="T58" s="125">
        <f>Eingabetabelle!BM54</f>
      </c>
      <c r="U58" s="148"/>
      <c r="V58" s="78">
        <f>Eingabetabelle!BO54</f>
      </c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81"/>
      <c r="AH58" s="176"/>
      <c r="AI58" s="179"/>
      <c r="AJ58" s="180"/>
      <c r="AK58" s="179"/>
      <c r="AL58" s="180"/>
      <c r="AM58" s="180"/>
    </row>
    <row r="59" spans="1:39" ht="12.75" hidden="1">
      <c r="A59" s="63">
        <f>IF(Eingabetabelle!AV12="","",Eingabetabelle!AV12)</f>
      </c>
      <c r="B59" s="129">
        <f>Eingabetabelle!AU55</f>
      </c>
      <c r="C59" s="122"/>
      <c r="D59" s="70">
        <f>Eingabetabelle!AW55</f>
      </c>
      <c r="E59" s="129">
        <f>Eingabetabelle!AX55</f>
      </c>
      <c r="F59" s="122"/>
      <c r="G59" s="70">
        <f>Eingabetabelle!AZ55</f>
      </c>
      <c r="H59" s="123"/>
      <c r="I59" s="124"/>
      <c r="J59" s="69"/>
      <c r="K59" s="129">
        <f>Eingabetabelle!BD55</f>
      </c>
      <c r="L59" s="122"/>
      <c r="M59" s="70">
        <f>Eingabetabelle!BF55</f>
      </c>
      <c r="N59" s="129">
        <f>Eingabetabelle!BG55</f>
      </c>
      <c r="O59" s="122"/>
      <c r="P59" s="70">
        <f>Eingabetabelle!BI55</f>
      </c>
      <c r="Q59" s="129">
        <f>Eingabetabelle!BJ55</f>
      </c>
      <c r="R59" s="122"/>
      <c r="S59" s="70">
        <f>Eingabetabelle!BL55</f>
      </c>
      <c r="T59" s="129">
        <f>Eingabetabelle!BM55</f>
      </c>
      <c r="U59" s="122"/>
      <c r="V59" s="70">
        <f>Eingabetabelle!BO55</f>
      </c>
      <c r="W59" s="152">
        <f>IF(A59="","",X59*2+Z59)</f>
      </c>
      <c r="X59" s="152">
        <f>IF(A59="","",COUNTIF(B60:V60,"+"))</f>
      </c>
      <c r="Y59" s="152">
        <f>IF(A59="","",COUNTIF(B60:V60,"-"))</f>
      </c>
      <c r="Z59" s="152">
        <f>IF(A59="","",COUNTIF(B60:V60,"+/-"))</f>
      </c>
      <c r="AA59" s="152">
        <f>IF(A59="","",SUM(B59,E59,H59,K59,N59,Q59,T59))</f>
      </c>
      <c r="AB59" s="152">
        <f>IF(A59="","",SUM(G59,J59,M59,P59,S59,V59,D59))</f>
      </c>
      <c r="AC59" s="152">
        <f>IF(AB59="","",IF(AB59=0,0,FIXED(ROUNDDOWN(AA59/AB59,Eingabetabelle!$H$6),Eingabetabelle!$H$6,TRUE)))</f>
      </c>
      <c r="AD59" s="152">
        <f>IF(A59="","",FIXED(ROUNDDOWN(MAX(IF(OR(C60="+",C60="+/-"),B59/D59,0),IF(OR(F60="+",F60="+/-"),E59/G59,0),IF(OR(I60="+",I60="+/-"),H59/J59,0),IF(OR(L60="+",L60="+/-"),K59/M59,0),IF(OR(O60="+",O60="+/-"),N59/P59,0),IF(OR(R60="+",R60="+/-"),Q59/S59,0),IF(OR(U60="+",U60="+/-"),T59/V59,0)),Eingabetabelle!$H$6),Eingabetabelle!$H$6,TRUE))</f>
      </c>
      <c r="AE59" s="152">
        <f>IF(A59="","",MAX(D61,G61,J61,M61,P61,S61,V61))</f>
      </c>
      <c r="AF59" s="152">
        <f>IF(A59="","",RANK(AM59,$AM$53:$AM$73,FALSE))</f>
      </c>
      <c r="AG59" s="181">
        <f>IF(W59="",0,W59)</f>
        <v>0</v>
      </c>
      <c r="AH59" s="176">
        <f>RANK(AG59,$AG$53:$AG$73,TRUE)</f>
        <v>1</v>
      </c>
      <c r="AI59" s="179">
        <f>IF(AC59="",0,AC59*10^3+AD59*10^-3)</f>
        <v>0</v>
      </c>
      <c r="AJ59" s="180">
        <f>RANK(AI59,$AI$53:$AI$73,TRUE)</f>
        <v>1</v>
      </c>
      <c r="AK59" s="179">
        <f>IF(AE59="",0,AE59)</f>
        <v>0</v>
      </c>
      <c r="AL59" s="180">
        <f>RANK(AK59,$AK$53:$AK$73,TRUE)</f>
        <v>1</v>
      </c>
      <c r="AM59" s="180">
        <f>AL59+AJ59*10+AH59*10^2</f>
        <v>111</v>
      </c>
    </row>
    <row r="60" spans="1:39" ht="14.25" hidden="1">
      <c r="A60" s="65">
        <f>IF(Eingabetabelle!AX12="","",Eingabetabelle!AX12)</f>
      </c>
      <c r="B60" s="74"/>
      <c r="C60" s="75">
        <f>Eingabetabelle!AV56</f>
      </c>
      <c r="D60" s="76"/>
      <c r="E60" s="74"/>
      <c r="F60" s="75">
        <f>Eingabetabelle!AY56</f>
      </c>
      <c r="G60" s="76"/>
      <c r="H60" s="71"/>
      <c r="I60" s="72"/>
      <c r="J60" s="73"/>
      <c r="K60" s="74"/>
      <c r="L60" s="75">
        <f>Eingabetabelle!BE56</f>
      </c>
      <c r="M60" s="76"/>
      <c r="N60" s="74"/>
      <c r="O60" s="75">
        <f>Eingabetabelle!BH56</f>
      </c>
      <c r="P60" s="76"/>
      <c r="Q60" s="74"/>
      <c r="R60" s="75">
        <f>Eingabetabelle!BK56</f>
      </c>
      <c r="S60" s="76"/>
      <c r="T60" s="74"/>
      <c r="U60" s="75">
        <f>Eingabetabelle!BN56</f>
      </c>
      <c r="V60" s="76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81"/>
      <c r="AH60" s="176"/>
      <c r="AI60" s="179"/>
      <c r="AJ60" s="180"/>
      <c r="AK60" s="179"/>
      <c r="AL60" s="180"/>
      <c r="AM60" s="180"/>
    </row>
    <row r="61" spans="1:39" ht="12.75" hidden="1">
      <c r="A61" s="67">
        <f>IF(Eingabetabelle!AZ12="","",Eingabetabelle!AZ12)</f>
      </c>
      <c r="B61" s="125">
        <f>Eingabetabelle!AU57</f>
      </c>
      <c r="C61" s="148"/>
      <c r="D61" s="78">
        <f>Eingabetabelle!AW57</f>
      </c>
      <c r="E61" s="125">
        <f>Eingabetabelle!AX57</f>
      </c>
      <c r="F61" s="148"/>
      <c r="G61" s="78">
        <f>Eingabetabelle!AZ57</f>
      </c>
      <c r="H61" s="149"/>
      <c r="I61" s="150"/>
      <c r="J61" s="77"/>
      <c r="K61" s="125">
        <f>Eingabetabelle!BD57</f>
      </c>
      <c r="L61" s="148"/>
      <c r="M61" s="78">
        <f>Eingabetabelle!BF57</f>
      </c>
      <c r="N61" s="125">
        <f>Eingabetabelle!BG57</f>
      </c>
      <c r="O61" s="148"/>
      <c r="P61" s="78">
        <f>Eingabetabelle!BI57</f>
      </c>
      <c r="Q61" s="125">
        <f>Eingabetabelle!BJ57</f>
      </c>
      <c r="R61" s="148"/>
      <c r="S61" s="78">
        <f>Eingabetabelle!BL57</f>
      </c>
      <c r="T61" s="125">
        <f>Eingabetabelle!BM57</f>
      </c>
      <c r="U61" s="148"/>
      <c r="V61" s="78">
        <f>Eingabetabelle!BO57</f>
      </c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81"/>
      <c r="AH61" s="176"/>
      <c r="AI61" s="179"/>
      <c r="AJ61" s="180"/>
      <c r="AK61" s="179"/>
      <c r="AL61" s="180"/>
      <c r="AM61" s="180"/>
    </row>
    <row r="62" spans="1:39" ht="12.75" hidden="1">
      <c r="A62" s="63">
        <f>IF(Eingabetabelle!AV13="","",Eingabetabelle!AV13)</f>
      </c>
      <c r="B62" s="129">
        <f>Eingabetabelle!AU58</f>
      </c>
      <c r="C62" s="122"/>
      <c r="D62" s="70">
        <f>Eingabetabelle!AW58</f>
      </c>
      <c r="E62" s="129">
        <f>Eingabetabelle!AX58</f>
      </c>
      <c r="F62" s="122"/>
      <c r="G62" s="70">
        <f>Eingabetabelle!AZ58</f>
      </c>
      <c r="H62" s="129">
        <f>Eingabetabelle!BA58</f>
      </c>
      <c r="I62" s="122"/>
      <c r="J62" s="70">
        <f>Eingabetabelle!BC58</f>
      </c>
      <c r="K62" s="123"/>
      <c r="L62" s="124"/>
      <c r="M62" s="69"/>
      <c r="N62" s="129">
        <f>Eingabetabelle!BG58</f>
      </c>
      <c r="O62" s="122"/>
      <c r="P62" s="70">
        <f>Eingabetabelle!BI58</f>
      </c>
      <c r="Q62" s="129">
        <f>Eingabetabelle!BJ58</f>
      </c>
      <c r="R62" s="122"/>
      <c r="S62" s="70">
        <f>Eingabetabelle!BL58</f>
      </c>
      <c r="T62" s="129">
        <f>Eingabetabelle!BM58</f>
      </c>
      <c r="U62" s="122"/>
      <c r="V62" s="70">
        <f>Eingabetabelle!BO58</f>
      </c>
      <c r="W62" s="152">
        <f>IF(A62="","",X62*2+Z62)</f>
      </c>
      <c r="X62" s="152">
        <f>IF(A62="","",COUNTIF(B63:V63,"+"))</f>
      </c>
      <c r="Y62" s="152">
        <f>IF(A62="","",COUNTIF(B63:V63,"-"))</f>
      </c>
      <c r="Z62" s="152">
        <f>IF(A62="","",COUNTIF(B63:V63,"+/-"))</f>
      </c>
      <c r="AA62" s="152">
        <f>IF(A62="","",SUM(B62,E62,H62,K62,N62,Q62,T62))</f>
      </c>
      <c r="AB62" s="152">
        <f>IF(A62="","",SUM(G62,J62,M62,P62,S62,V62,D62))</f>
      </c>
      <c r="AC62" s="152">
        <f>IF(AB62="","",IF(AB62=0,0,FIXED(ROUNDDOWN(AA62/AB62,Eingabetabelle!$H$6),Eingabetabelle!$H$6,TRUE)))</f>
      </c>
      <c r="AD62" s="152">
        <f>IF(A62="","",FIXED(ROUNDDOWN(MAX(IF(OR(C63="+",C63="+/-"),B62/D62,0),IF(OR(F63="+",F63="+/-"),E62/G62,0),IF(OR(I63="+",I63="+/-"),H62/J62,0),IF(OR(L63="+",L63="+/-"),K62/M62,0),IF(OR(O63="+",O63="+/-"),N62/P62,0),IF(OR(R63="+",R63="+/-"),Q62/S62,0),IF(OR(U63="+",U63="+/-"),T62/V62,0)),Eingabetabelle!$H$6),Eingabetabelle!$H$6,TRUE))</f>
      </c>
      <c r="AE62" s="152">
        <f>IF(A62="","",MAX(D64,G64,J64,M64,P64,S64,V64))</f>
      </c>
      <c r="AF62" s="152">
        <f>IF(A62="","",RANK(AM62,$AM$53:$AM$73,FALSE))</f>
      </c>
      <c r="AG62" s="181">
        <f>IF(W62="",0,W62)</f>
        <v>0</v>
      </c>
      <c r="AH62" s="176">
        <f>RANK(AG62,$AG$53:$AG$73,TRUE)</f>
        <v>1</v>
      </c>
      <c r="AI62" s="179">
        <f>IF(AC62="",0,AC62*10^3+AD62*10^-3)</f>
        <v>0</v>
      </c>
      <c r="AJ62" s="180">
        <f>RANK(AI62,$AI$53:$AI$73,TRUE)</f>
        <v>1</v>
      </c>
      <c r="AK62" s="179">
        <f>IF(AE62="",0,AE62)</f>
        <v>0</v>
      </c>
      <c r="AL62" s="180">
        <f>RANK(AK62,$AK$53:$AK$73,TRUE)</f>
        <v>1</v>
      </c>
      <c r="AM62" s="180">
        <f>AL62+AJ62*10+AH62*10^2</f>
        <v>111</v>
      </c>
    </row>
    <row r="63" spans="1:39" ht="14.25" hidden="1">
      <c r="A63" s="65">
        <f>IF(Eingabetabelle!AX13="","",Eingabetabelle!AX13)</f>
      </c>
      <c r="B63" s="74"/>
      <c r="C63" s="75">
        <f>Eingabetabelle!AV59</f>
      </c>
      <c r="D63" s="76"/>
      <c r="E63" s="74"/>
      <c r="F63" s="75">
        <f>Eingabetabelle!AY59</f>
      </c>
      <c r="G63" s="76"/>
      <c r="H63" s="74"/>
      <c r="I63" s="75">
        <f>Eingabetabelle!BB59</f>
      </c>
      <c r="J63" s="76"/>
      <c r="K63" s="71"/>
      <c r="L63" s="72"/>
      <c r="M63" s="73"/>
      <c r="N63" s="74"/>
      <c r="O63" s="75">
        <f>Eingabetabelle!BH59</f>
      </c>
      <c r="P63" s="76"/>
      <c r="Q63" s="74"/>
      <c r="R63" s="75">
        <f>Eingabetabelle!BK59</f>
      </c>
      <c r="S63" s="76"/>
      <c r="T63" s="74"/>
      <c r="U63" s="75">
        <f>Eingabetabelle!BN59</f>
      </c>
      <c r="V63" s="7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81"/>
      <c r="AH63" s="176"/>
      <c r="AI63" s="179"/>
      <c r="AJ63" s="180"/>
      <c r="AK63" s="179"/>
      <c r="AL63" s="180"/>
      <c r="AM63" s="180"/>
    </row>
    <row r="64" spans="1:39" ht="12.75" hidden="1">
      <c r="A64" s="67">
        <f>IF(Eingabetabelle!AZ13="","",Eingabetabelle!AZ13)</f>
      </c>
      <c r="B64" s="125">
        <f>Eingabetabelle!AU60</f>
      </c>
      <c r="C64" s="148"/>
      <c r="D64" s="78">
        <f>Eingabetabelle!AW60</f>
      </c>
      <c r="E64" s="125">
        <f>Eingabetabelle!AX60</f>
      </c>
      <c r="F64" s="148"/>
      <c r="G64" s="78">
        <f>Eingabetabelle!AZ60</f>
      </c>
      <c r="H64" s="125">
        <f>Eingabetabelle!BA60</f>
      </c>
      <c r="I64" s="148"/>
      <c r="J64" s="78">
        <f>Eingabetabelle!BC60</f>
      </c>
      <c r="K64" s="149"/>
      <c r="L64" s="150"/>
      <c r="M64" s="77"/>
      <c r="N64" s="125">
        <f>Eingabetabelle!BG60</f>
      </c>
      <c r="O64" s="148"/>
      <c r="P64" s="78">
        <f>Eingabetabelle!BI60</f>
      </c>
      <c r="Q64" s="125">
        <f>Eingabetabelle!BJ60</f>
      </c>
      <c r="R64" s="148"/>
      <c r="S64" s="78">
        <f>Eingabetabelle!BL60</f>
      </c>
      <c r="T64" s="125">
        <f>Eingabetabelle!BM60</f>
      </c>
      <c r="U64" s="148"/>
      <c r="V64" s="78">
        <f>Eingabetabelle!BO60</f>
      </c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81"/>
      <c r="AH64" s="176"/>
      <c r="AI64" s="179"/>
      <c r="AJ64" s="180"/>
      <c r="AK64" s="179"/>
      <c r="AL64" s="180"/>
      <c r="AM64" s="180"/>
    </row>
    <row r="65" spans="1:39" ht="12.75" hidden="1">
      <c r="A65" s="63">
        <f>IF(Eingabetabelle!AV14="","",Eingabetabelle!AV14)</f>
      </c>
      <c r="B65" s="129">
        <f>Eingabetabelle!AU61</f>
      </c>
      <c r="C65" s="122"/>
      <c r="D65" s="70">
        <f>Eingabetabelle!AW61</f>
      </c>
      <c r="E65" s="129">
        <f>Eingabetabelle!AX61</f>
      </c>
      <c r="F65" s="122"/>
      <c r="G65" s="70">
        <f>Eingabetabelle!AZ61</f>
      </c>
      <c r="H65" s="129">
        <f>Eingabetabelle!BA61</f>
      </c>
      <c r="I65" s="122"/>
      <c r="J65" s="70">
        <f>Eingabetabelle!BC61</f>
      </c>
      <c r="K65" s="129">
        <f>Eingabetabelle!BD61</f>
      </c>
      <c r="L65" s="122"/>
      <c r="M65" s="70">
        <f>Eingabetabelle!BF61</f>
      </c>
      <c r="N65" s="123"/>
      <c r="O65" s="124"/>
      <c r="P65" s="69"/>
      <c r="Q65" s="129">
        <f>Eingabetabelle!BJ61</f>
      </c>
      <c r="R65" s="122"/>
      <c r="S65" s="70">
        <f>Eingabetabelle!BL61</f>
      </c>
      <c r="T65" s="129">
        <f>Eingabetabelle!BM61</f>
      </c>
      <c r="U65" s="122"/>
      <c r="V65" s="70">
        <f>Eingabetabelle!BO61</f>
      </c>
      <c r="W65" s="152">
        <f>IF(A65="","",X65*2+Z65)</f>
      </c>
      <c r="X65" s="152">
        <f>IF(A65="","",COUNTIF(B66:V66,"+"))</f>
      </c>
      <c r="Y65" s="152">
        <f>IF(A65="","",COUNTIF(B66:V66,"-"))</f>
      </c>
      <c r="Z65" s="152">
        <f>IF(A65="","",COUNTIF(B66:V66,"+/-"))</f>
      </c>
      <c r="AA65" s="152">
        <f>IF(A65="","",SUM(B65,E65,H65,K65,N65,Q65,T65))</f>
      </c>
      <c r="AB65" s="152">
        <f>IF(A65="","",SUM(G65,J65,M65,P65,S65,V65,D65))</f>
      </c>
      <c r="AC65" s="152">
        <f>IF(AB65="","",IF(AB65=0,0,FIXED(ROUNDDOWN(AA65/AB65,Eingabetabelle!$H$6),Eingabetabelle!$H$6,TRUE)))</f>
      </c>
      <c r="AD65" s="152">
        <f>IF(A65="","",FIXED(ROUNDDOWN(MAX(IF(OR(C66="+",C66="+/-"),B65/D65,0),IF(OR(F66="+",F66="+/-"),E65/G65,0),IF(OR(I66="+",I66="+/-"),H65/J65,0),IF(OR(L66="+",L66="+/-"),K65/M65,0),IF(OR(O66="+",O66="+/-"),N65/P65,0),IF(OR(R66="+",R66="+/-"),Q65/S65,0),IF(OR(U66="+",U66="+/-"),T65/V65,0)),Eingabetabelle!$H$6),Eingabetabelle!$H$6,TRUE))</f>
      </c>
      <c r="AE65" s="152">
        <f>IF(A65="","",MAX(D67,G67,J67,M67,P67,S67,V67))</f>
      </c>
      <c r="AF65" s="152">
        <f>IF(A65="","",RANK(AM65,$AM$53:$AM$73,FALSE))</f>
      </c>
      <c r="AG65" s="181">
        <f>IF(W65="",0,W65)</f>
        <v>0</v>
      </c>
      <c r="AH65" s="176">
        <f>RANK(AG65,$AG$53:$AG$73,TRUE)</f>
        <v>1</v>
      </c>
      <c r="AI65" s="179">
        <f>IF(AC65="",0,AC65*10^3+AD65*10^-3)</f>
        <v>0</v>
      </c>
      <c r="AJ65" s="180">
        <f>RANK(AI65,$AI$53:$AI$73,TRUE)</f>
        <v>1</v>
      </c>
      <c r="AK65" s="179">
        <f>IF(AE65="",0,AE65)</f>
        <v>0</v>
      </c>
      <c r="AL65" s="180">
        <f>RANK(AK65,$AK$53:$AK$73,TRUE)</f>
        <v>1</v>
      </c>
      <c r="AM65" s="180">
        <f>AL65+AJ65*10+AH65*10^2</f>
        <v>111</v>
      </c>
    </row>
    <row r="66" spans="1:39" ht="14.25" hidden="1">
      <c r="A66" s="65">
        <f>IF(Eingabetabelle!AX14="","",Eingabetabelle!AX14)</f>
      </c>
      <c r="B66" s="74"/>
      <c r="C66" s="75">
        <f>Eingabetabelle!AV62</f>
      </c>
      <c r="D66" s="76"/>
      <c r="E66" s="74"/>
      <c r="F66" s="75">
        <f>Eingabetabelle!AY62</f>
      </c>
      <c r="G66" s="76"/>
      <c r="H66" s="74"/>
      <c r="I66" s="75">
        <f>Eingabetabelle!BB62</f>
      </c>
      <c r="J66" s="76"/>
      <c r="K66" s="74"/>
      <c r="L66" s="75">
        <f>Eingabetabelle!BE62</f>
      </c>
      <c r="M66" s="76"/>
      <c r="N66" s="71"/>
      <c r="O66" s="72"/>
      <c r="P66" s="73"/>
      <c r="Q66" s="74"/>
      <c r="R66" s="75">
        <f>Eingabetabelle!BK62</f>
      </c>
      <c r="S66" s="76"/>
      <c r="T66" s="74"/>
      <c r="U66" s="75">
        <f>Eingabetabelle!BN62</f>
      </c>
      <c r="V66" s="76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81"/>
      <c r="AH66" s="176"/>
      <c r="AI66" s="179"/>
      <c r="AJ66" s="180"/>
      <c r="AK66" s="179"/>
      <c r="AL66" s="180"/>
      <c r="AM66" s="180"/>
    </row>
    <row r="67" spans="1:39" ht="12.75" hidden="1">
      <c r="A67" s="67">
        <f>IF(Eingabetabelle!AZ14="","",Eingabetabelle!AZ14)</f>
      </c>
      <c r="B67" s="125">
        <f>Eingabetabelle!AU63</f>
      </c>
      <c r="C67" s="148"/>
      <c r="D67" s="78">
        <f>Eingabetabelle!AW63</f>
      </c>
      <c r="E67" s="125">
        <f>Eingabetabelle!AX63</f>
      </c>
      <c r="F67" s="148"/>
      <c r="G67" s="78">
        <f>Eingabetabelle!AZ63</f>
      </c>
      <c r="H67" s="125">
        <f>Eingabetabelle!BA63</f>
      </c>
      <c r="I67" s="148"/>
      <c r="J67" s="78">
        <f>Eingabetabelle!BC63</f>
      </c>
      <c r="K67" s="125">
        <f>Eingabetabelle!BD63</f>
      </c>
      <c r="L67" s="148"/>
      <c r="M67" s="78">
        <f>Eingabetabelle!BF63</f>
      </c>
      <c r="N67" s="149"/>
      <c r="O67" s="150"/>
      <c r="P67" s="77"/>
      <c r="Q67" s="125">
        <f>Eingabetabelle!BJ63</f>
      </c>
      <c r="R67" s="148"/>
      <c r="S67" s="78">
        <f>Eingabetabelle!BL63</f>
      </c>
      <c r="T67" s="125">
        <f>Eingabetabelle!BM63</f>
      </c>
      <c r="U67" s="148"/>
      <c r="V67" s="78">
        <f>Eingabetabelle!BO63</f>
      </c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81"/>
      <c r="AH67" s="176"/>
      <c r="AI67" s="179"/>
      <c r="AJ67" s="180"/>
      <c r="AK67" s="179"/>
      <c r="AL67" s="180"/>
      <c r="AM67" s="180"/>
    </row>
    <row r="68" spans="1:39" ht="12.75" hidden="1">
      <c r="A68" s="63">
        <f>IF(Eingabetabelle!AV15="","",Eingabetabelle!AV15)</f>
      </c>
      <c r="B68" s="129">
        <f>Eingabetabelle!AU64</f>
      </c>
      <c r="C68" s="122"/>
      <c r="D68" s="70">
        <f>Eingabetabelle!AW64</f>
      </c>
      <c r="E68" s="129">
        <f>Eingabetabelle!AX64</f>
      </c>
      <c r="F68" s="122"/>
      <c r="G68" s="70">
        <f>Eingabetabelle!AZ64</f>
      </c>
      <c r="H68" s="129">
        <f>Eingabetabelle!BA64</f>
      </c>
      <c r="I68" s="122"/>
      <c r="J68" s="70">
        <f>Eingabetabelle!BC64</f>
      </c>
      <c r="K68" s="129">
        <f>Eingabetabelle!BD64</f>
      </c>
      <c r="L68" s="122"/>
      <c r="M68" s="70">
        <f>Eingabetabelle!BF64</f>
      </c>
      <c r="N68" s="129">
        <f>Eingabetabelle!BG64</f>
      </c>
      <c r="O68" s="122"/>
      <c r="P68" s="70">
        <f>Eingabetabelle!BI64</f>
      </c>
      <c r="Q68" s="123"/>
      <c r="R68" s="124"/>
      <c r="S68" s="69"/>
      <c r="T68" s="129">
        <f>Eingabetabelle!BM64</f>
      </c>
      <c r="U68" s="122"/>
      <c r="V68" s="70">
        <f>Eingabetabelle!BO64</f>
      </c>
      <c r="W68" s="152">
        <f>IF(A68="","",X68*2+Z68)</f>
      </c>
      <c r="X68" s="152">
        <f>IF(A68="","",COUNTIF(B69:V69,"+"))</f>
      </c>
      <c r="Y68" s="152">
        <f>IF(A68="","",COUNTIF(B69:V69,"-"))</f>
      </c>
      <c r="Z68" s="152">
        <f>IF(A68="","",COUNTIF(B69:V69,"+/-"))</f>
      </c>
      <c r="AA68" s="152">
        <f>IF(A68="","",SUM(B68,E68,H68,K68,N68,Q68,T68))</f>
      </c>
      <c r="AB68" s="152">
        <f>IF(A68="","",SUM(G68,J68,M68,P68,S68,V68,D68))</f>
      </c>
      <c r="AC68" s="152">
        <f>IF(AB68="","",IF(AB68=0,0,FIXED(ROUNDDOWN(AA68/AB68,Eingabetabelle!$H$6),Eingabetabelle!$H$6,TRUE)))</f>
      </c>
      <c r="AD68" s="152">
        <f>IF(A68="","",FIXED(ROUNDDOWN(MAX(IF(OR(C69="+",C69="+/-"),B68/D68,0),IF(OR(F69="+",F69="+/-"),E68/G68,0),IF(OR(I69="+",I69="+/-"),H68/J68,0),IF(OR(L69="+",L69="+/-"),K68/M68,0),IF(OR(O69="+",O69="+/-"),N68/P68,0),IF(OR(R69="+",R69="+/-"),Q68/S68,0),IF(OR(U69="+",U69="+/-"),T68/V68,0)),Eingabetabelle!$H$6),Eingabetabelle!$H$6,TRUE))</f>
      </c>
      <c r="AE68" s="152">
        <f>IF(A68="","",MAX(D70,G70,J70,M70,P70,S70,V70))</f>
      </c>
      <c r="AF68" s="152">
        <f>IF(A68="","",RANK(AM68,$AM$53:$AM$73,FALSE))</f>
      </c>
      <c r="AG68" s="181">
        <f>IF(W68="",0,W68)</f>
        <v>0</v>
      </c>
      <c r="AH68" s="176">
        <f>RANK(AG68,$AG$53:$AG$73,TRUE)</f>
        <v>1</v>
      </c>
      <c r="AI68" s="179">
        <f>IF(AC68="",0,AC68*10^3+AD68*10^-3)</f>
        <v>0</v>
      </c>
      <c r="AJ68" s="180">
        <f>RANK(AI68,$AI$53:$AI$73,TRUE)</f>
        <v>1</v>
      </c>
      <c r="AK68" s="179">
        <f>IF(AE68="",0,AE68)</f>
        <v>0</v>
      </c>
      <c r="AL68" s="180">
        <f>RANK(AK68,$AK$53:$AK$73,TRUE)</f>
        <v>1</v>
      </c>
      <c r="AM68" s="180">
        <f>AL68+AJ68*10+AH68*10^2</f>
        <v>111</v>
      </c>
    </row>
    <row r="69" spans="1:39" ht="14.25" hidden="1">
      <c r="A69" s="65">
        <f>IF(Eingabetabelle!AX15="","",Eingabetabelle!AX15)</f>
      </c>
      <c r="B69" s="74"/>
      <c r="C69" s="75">
        <f>Eingabetabelle!AV65</f>
      </c>
      <c r="D69" s="76"/>
      <c r="E69" s="74"/>
      <c r="F69" s="75">
        <f>Eingabetabelle!AY65</f>
      </c>
      <c r="G69" s="76"/>
      <c r="H69" s="74"/>
      <c r="I69" s="75">
        <f>Eingabetabelle!BB65</f>
      </c>
      <c r="J69" s="76"/>
      <c r="K69" s="74"/>
      <c r="L69" s="75">
        <f>Eingabetabelle!BE65</f>
      </c>
      <c r="M69" s="76"/>
      <c r="N69" s="74"/>
      <c r="O69" s="75">
        <f>Eingabetabelle!BH65</f>
      </c>
      <c r="P69" s="76"/>
      <c r="Q69" s="71"/>
      <c r="R69" s="72"/>
      <c r="S69" s="73"/>
      <c r="T69" s="74"/>
      <c r="U69" s="75">
        <f>Eingabetabelle!BN65</f>
      </c>
      <c r="V69" s="7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81"/>
      <c r="AH69" s="176"/>
      <c r="AI69" s="179"/>
      <c r="AJ69" s="180"/>
      <c r="AK69" s="179"/>
      <c r="AL69" s="180"/>
      <c r="AM69" s="180"/>
    </row>
    <row r="70" spans="1:39" ht="12.75" hidden="1">
      <c r="A70" s="67">
        <f>IF(Eingabetabelle!AZ15="","",Eingabetabelle!AZ15)</f>
      </c>
      <c r="B70" s="125">
        <f>Eingabetabelle!AU66</f>
      </c>
      <c r="C70" s="148"/>
      <c r="D70" s="78">
        <f>Eingabetabelle!AW66</f>
      </c>
      <c r="E70" s="125">
        <f>Eingabetabelle!AX66</f>
      </c>
      <c r="F70" s="148"/>
      <c r="G70" s="78">
        <f>Eingabetabelle!AZ66</f>
      </c>
      <c r="H70" s="125">
        <f>Eingabetabelle!BA66</f>
      </c>
      <c r="I70" s="148"/>
      <c r="J70" s="78">
        <f>Eingabetabelle!BC66</f>
      </c>
      <c r="K70" s="125">
        <f>Eingabetabelle!BD66</f>
      </c>
      <c r="L70" s="148"/>
      <c r="M70" s="78">
        <f>Eingabetabelle!BF66</f>
      </c>
      <c r="N70" s="125">
        <f>Eingabetabelle!BG66</f>
      </c>
      <c r="O70" s="148"/>
      <c r="P70" s="78">
        <f>Eingabetabelle!BI66</f>
      </c>
      <c r="Q70" s="149"/>
      <c r="R70" s="150"/>
      <c r="S70" s="77"/>
      <c r="T70" s="125">
        <f>Eingabetabelle!BM66</f>
      </c>
      <c r="U70" s="148"/>
      <c r="V70" s="78">
        <f>Eingabetabelle!BO66</f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81"/>
      <c r="AH70" s="176"/>
      <c r="AI70" s="179"/>
      <c r="AJ70" s="180"/>
      <c r="AK70" s="179"/>
      <c r="AL70" s="180"/>
      <c r="AM70" s="180"/>
    </row>
    <row r="71" spans="1:39" ht="12.75" hidden="1">
      <c r="A71" s="63">
        <f>IF(Eingabetabelle!AV16="","",Eingabetabelle!AV16)</f>
      </c>
      <c r="B71" s="129">
        <f>Eingabetabelle!AU67</f>
      </c>
      <c r="C71" s="122"/>
      <c r="D71" s="70">
        <f>Eingabetabelle!AW67</f>
      </c>
      <c r="E71" s="129">
        <f>Eingabetabelle!AX67</f>
      </c>
      <c r="F71" s="122"/>
      <c r="G71" s="70">
        <f>Eingabetabelle!AZ67</f>
      </c>
      <c r="H71" s="129">
        <f>Eingabetabelle!BA67</f>
      </c>
      <c r="I71" s="122"/>
      <c r="J71" s="70">
        <f>Eingabetabelle!BC67</f>
      </c>
      <c r="K71" s="129">
        <f>Eingabetabelle!BD67</f>
      </c>
      <c r="L71" s="122"/>
      <c r="M71" s="70">
        <f>Eingabetabelle!BF67</f>
      </c>
      <c r="N71" s="129">
        <f>Eingabetabelle!BG67</f>
      </c>
      <c r="O71" s="122"/>
      <c r="P71" s="70">
        <f>Eingabetabelle!BI67</f>
      </c>
      <c r="Q71" s="129">
        <f>Eingabetabelle!BJ67</f>
      </c>
      <c r="R71" s="122"/>
      <c r="S71" s="70">
        <f>Eingabetabelle!BL67</f>
      </c>
      <c r="T71" s="123"/>
      <c r="U71" s="124"/>
      <c r="V71" s="69"/>
      <c r="W71" s="152">
        <f>IF(A71="","",X71*2+Z71)</f>
      </c>
      <c r="X71" s="152">
        <f>IF(A71="","",COUNTIF(B72:V72,"+"))</f>
      </c>
      <c r="Y71" s="152">
        <f>IF(A71="","",COUNTIF(B72:V72,"-"))</f>
      </c>
      <c r="Z71" s="152">
        <f>IF(A71="","",COUNTIF(B72:V72,"+/-"))</f>
      </c>
      <c r="AA71" s="152">
        <f>IF(A71="","",SUM(B71,E71,H71,K71,N71,Q71,T71))</f>
      </c>
      <c r="AB71" s="152">
        <f>IF(A71="","",SUM(G71,J71,M71,P71,S71,V71,D71))</f>
      </c>
      <c r="AC71" s="152">
        <f>IF(AB71="","",IF(AB71=0,0,FIXED(ROUNDDOWN(AA71/AB71,Eingabetabelle!$H$6),Eingabetabelle!$H$6,TRUE)))</f>
      </c>
      <c r="AD71" s="152">
        <f>IF(A71="","",FIXED(ROUNDDOWN(MAX(IF(OR(C72="+",C72="+/-"),B71/D71,0),IF(OR(F72="+",F72="+/-"),E71/G71,0),IF(OR(I72="+",I72="+/-"),H71/J71,0),IF(OR(L72="+",L72="+/-"),K71/M71,0),IF(OR(O72="+",O72="+/-"),N71/P71,0),IF(OR(R72="+",R72="+/-"),Q71/S71,0),IF(OR(U72="+",U72="+/-"),T71/V71,0)),Eingabetabelle!$H$6),Eingabetabelle!$H$6,TRUE))</f>
      </c>
      <c r="AE71" s="152">
        <f>IF(A71="","",MAX(D73,G73,J73,M73,P73,S73,V73))</f>
      </c>
      <c r="AF71" s="152">
        <f>IF(A71="","",RANK(AM71,$AM$53:$AM$73,FALSE))</f>
      </c>
      <c r="AG71" s="181">
        <f>IF(W71="",0,W71)</f>
        <v>0</v>
      </c>
      <c r="AH71" s="176">
        <f>RANK(AG71,$AG$53:$AG$73,TRUE)</f>
        <v>1</v>
      </c>
      <c r="AI71" s="179">
        <f>IF(AC71="",0,AC71*10^3+AD71*10^-3)</f>
        <v>0</v>
      </c>
      <c r="AJ71" s="180">
        <f>RANK(AI71,$AI$53:$AI$73,TRUE)</f>
        <v>1</v>
      </c>
      <c r="AK71" s="179">
        <f>IF(AE71="",0,AE71)</f>
        <v>0</v>
      </c>
      <c r="AL71" s="180">
        <f>RANK(AK71,$AK$53:$AK$73,TRUE)</f>
        <v>1</v>
      </c>
      <c r="AM71" s="180">
        <f>AL71+AJ71*10+AH71*10^2</f>
        <v>111</v>
      </c>
    </row>
    <row r="72" spans="1:39" ht="14.25" hidden="1">
      <c r="A72" s="65">
        <f>IF(Eingabetabelle!AX16="","",Eingabetabelle!AX16)</f>
      </c>
      <c r="B72" s="74"/>
      <c r="C72" s="75">
        <f>Eingabetabelle!AV68</f>
      </c>
      <c r="D72" s="76"/>
      <c r="E72" s="74"/>
      <c r="F72" s="75">
        <f>Eingabetabelle!AY68</f>
      </c>
      <c r="G72" s="76"/>
      <c r="H72" s="74"/>
      <c r="I72" s="75">
        <f>Eingabetabelle!BB68</f>
      </c>
      <c r="J72" s="76"/>
      <c r="K72" s="74"/>
      <c r="L72" s="75">
        <f>Eingabetabelle!BE68</f>
      </c>
      <c r="M72" s="76"/>
      <c r="N72" s="74"/>
      <c r="O72" s="75">
        <f>Eingabetabelle!BH68</f>
      </c>
      <c r="P72" s="76"/>
      <c r="Q72" s="74"/>
      <c r="R72" s="75">
        <f>Eingabetabelle!BK68</f>
      </c>
      <c r="S72" s="76"/>
      <c r="T72" s="71"/>
      <c r="U72" s="72"/>
      <c r="V72" s="7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81"/>
      <c r="AH72" s="176"/>
      <c r="AI72" s="179"/>
      <c r="AJ72" s="180"/>
      <c r="AK72" s="179"/>
      <c r="AL72" s="180"/>
      <c r="AM72" s="180"/>
    </row>
    <row r="73" spans="1:39" ht="12.75" hidden="1">
      <c r="A73" s="67">
        <f>IF(Eingabetabelle!AZ16="","",Eingabetabelle!AZ16)</f>
      </c>
      <c r="B73" s="125">
        <f>Eingabetabelle!AU69</f>
      </c>
      <c r="C73" s="148"/>
      <c r="D73" s="78">
        <f>Eingabetabelle!AW69</f>
      </c>
      <c r="E73" s="125">
        <f>Eingabetabelle!AX69</f>
      </c>
      <c r="F73" s="148"/>
      <c r="G73" s="78">
        <f>Eingabetabelle!AZ69</f>
      </c>
      <c r="H73" s="125">
        <f>Eingabetabelle!BA69</f>
      </c>
      <c r="I73" s="148"/>
      <c r="J73" s="78">
        <f>Eingabetabelle!BC69</f>
      </c>
      <c r="K73" s="125">
        <f>Eingabetabelle!BD69</f>
      </c>
      <c r="L73" s="148"/>
      <c r="M73" s="78">
        <f>Eingabetabelle!BF69</f>
      </c>
      <c r="N73" s="125">
        <f>Eingabetabelle!BG69</f>
      </c>
      <c r="O73" s="148"/>
      <c r="P73" s="78">
        <f>Eingabetabelle!BI69</f>
      </c>
      <c r="Q73" s="125">
        <f>Eingabetabelle!BJ69</f>
      </c>
      <c r="R73" s="148"/>
      <c r="S73" s="78">
        <f>Eingabetabelle!BL69</f>
      </c>
      <c r="T73" s="149"/>
      <c r="U73" s="150"/>
      <c r="V73" s="77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81"/>
      <c r="AH73" s="176"/>
      <c r="AI73" s="179"/>
      <c r="AJ73" s="180"/>
      <c r="AK73" s="179"/>
      <c r="AL73" s="180"/>
      <c r="AM73" s="180"/>
    </row>
    <row r="74" spans="2:22" ht="12.75" hidden="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1:32" ht="18.75" customHeight="1" hidden="1">
      <c r="A75" s="157" t="s">
        <v>48</v>
      </c>
      <c r="B75" s="157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</row>
    <row r="76" spans="1:32" ht="18.75" customHeight="1" hidden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</row>
    <row r="77" spans="2:22" ht="12.75" hidden="1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2:22" ht="12.75" hidden="1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ht="12.75" hidden="1"/>
    <row r="80" spans="1:32" ht="12" customHeight="1" hidden="1">
      <c r="A80" s="161" t="s">
        <v>37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AB80" s="155" t="s">
        <v>39</v>
      </c>
      <c r="AC80" s="155"/>
      <c r="AD80" s="155"/>
      <c r="AE80" s="155"/>
      <c r="AF80" s="155"/>
    </row>
    <row r="81" spans="1:32" ht="12" customHeight="1" hidden="1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AB81" s="155" t="s">
        <v>40</v>
      </c>
      <c r="AC81" s="155"/>
      <c r="AD81" s="155"/>
      <c r="AE81" s="155"/>
      <c r="AF81" s="155"/>
    </row>
    <row r="82" spans="1:32" ht="12" customHeight="1" hidden="1">
      <c r="A82" s="162" t="s">
        <v>38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AB82" s="155" t="s">
        <v>41</v>
      </c>
      <c r="AC82" s="155"/>
      <c r="AD82" s="155"/>
      <c r="AE82" s="155"/>
      <c r="AF82" s="155"/>
    </row>
    <row r="83" spans="1:32" ht="12" customHeight="1" hidden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AB83" s="155" t="s">
        <v>42</v>
      </c>
      <c r="AC83" s="155"/>
      <c r="AD83" s="155"/>
      <c r="AE83" s="155"/>
      <c r="AF83" s="155"/>
    </row>
    <row r="84" spans="1:32" ht="33" customHeight="1" hidden="1">
      <c r="A84" s="23"/>
      <c r="B84" s="159">
        <f>Eingabetabelle!H1</f>
        <v>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Y84" s="155" t="s">
        <v>50</v>
      </c>
      <c r="Z84" s="155"/>
      <c r="AA84" s="155"/>
      <c r="AB84" s="155"/>
      <c r="AC84" s="158">
        <f>Eingabetabelle!H2</f>
        <v>0</v>
      </c>
      <c r="AD84" s="158"/>
      <c r="AE84" s="158"/>
      <c r="AF84" s="158"/>
    </row>
    <row r="85" spans="1:32" ht="18" customHeight="1" hidden="1">
      <c r="A85" s="23"/>
      <c r="B85" s="160">
        <f>Eingabetabelle!H4</f>
        <v>0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Y85" s="155" t="s">
        <v>51</v>
      </c>
      <c r="Z85" s="155"/>
      <c r="AA85" s="155"/>
      <c r="AB85" s="155"/>
      <c r="AC85" s="156">
        <f>Eingabetabelle!H3</f>
        <v>0</v>
      </c>
      <c r="AD85" s="156"/>
      <c r="AE85" s="156"/>
      <c r="AF85" s="156"/>
    </row>
    <row r="86" spans="1:32" ht="18" customHeight="1" hidden="1">
      <c r="A86" s="23"/>
      <c r="B86" s="160" t="s">
        <v>36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Y86" s="155" t="s">
        <v>49</v>
      </c>
      <c r="Z86" s="155"/>
      <c r="AA86" s="155"/>
      <c r="AB86" s="155"/>
      <c r="AC86" s="156">
        <f>Eingabetabelle!H5</f>
        <v>0</v>
      </c>
      <c r="AD86" s="156"/>
      <c r="AE86" s="156"/>
      <c r="AF86" s="156"/>
    </row>
    <row r="87" spans="1:32" ht="9.75" customHeight="1" hidden="1">
      <c r="A87" s="2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AB87" s="21"/>
      <c r="AC87" s="21"/>
      <c r="AD87" s="21"/>
      <c r="AE87" s="21"/>
      <c r="AF87" s="21"/>
    </row>
    <row r="88" spans="1:32" ht="12.75" hidden="1">
      <c r="A88" s="62"/>
      <c r="B88" s="170">
        <f>A91</f>
      </c>
      <c r="C88" s="171"/>
      <c r="D88" s="172"/>
      <c r="E88" s="170">
        <f>A94</f>
      </c>
      <c r="F88" s="171"/>
      <c r="G88" s="172"/>
      <c r="H88" s="170">
        <f>A97</f>
      </c>
      <c r="I88" s="171"/>
      <c r="J88" s="172"/>
      <c r="K88" s="170">
        <f>A100</f>
      </c>
      <c r="L88" s="171"/>
      <c r="M88" s="172"/>
      <c r="N88" s="170">
        <f>A103</f>
      </c>
      <c r="O88" s="171"/>
      <c r="P88" s="172"/>
      <c r="Q88" s="170">
        <f>A106</f>
      </c>
      <c r="R88" s="171"/>
      <c r="S88" s="172"/>
      <c r="T88" s="170">
        <f>A109</f>
      </c>
      <c r="U88" s="171"/>
      <c r="V88" s="172"/>
      <c r="W88" s="62"/>
      <c r="X88" s="62"/>
      <c r="Y88" s="62"/>
      <c r="Z88" s="62"/>
      <c r="AA88" s="163" t="s">
        <v>15</v>
      </c>
      <c r="AB88" s="164"/>
      <c r="AC88" s="163" t="s">
        <v>14</v>
      </c>
      <c r="AD88" s="164"/>
      <c r="AE88" s="167" t="s">
        <v>7</v>
      </c>
      <c r="AF88" s="152" t="s">
        <v>13</v>
      </c>
    </row>
    <row r="89" spans="1:32" ht="12.75" hidden="1">
      <c r="A89" s="64"/>
      <c r="B89" s="173">
        <f>A92</f>
      </c>
      <c r="C89" s="174"/>
      <c r="D89" s="175"/>
      <c r="E89" s="173">
        <f>A95</f>
      </c>
      <c r="F89" s="174"/>
      <c r="G89" s="175"/>
      <c r="H89" s="173">
        <f>A98</f>
      </c>
      <c r="I89" s="174"/>
      <c r="J89" s="175"/>
      <c r="K89" s="173">
        <f>A101</f>
      </c>
      <c r="L89" s="174"/>
      <c r="M89" s="175"/>
      <c r="N89" s="173">
        <f>A104</f>
      </c>
      <c r="O89" s="174"/>
      <c r="P89" s="175"/>
      <c r="Q89" s="173">
        <f>A107</f>
      </c>
      <c r="R89" s="174"/>
      <c r="S89" s="175"/>
      <c r="T89" s="173">
        <f>A110</f>
      </c>
      <c r="U89" s="174"/>
      <c r="V89" s="175"/>
      <c r="W89" s="64"/>
      <c r="X89" s="64"/>
      <c r="Y89" s="64"/>
      <c r="Z89" s="64"/>
      <c r="AA89" s="165"/>
      <c r="AB89" s="166"/>
      <c r="AC89" s="165"/>
      <c r="AD89" s="166"/>
      <c r="AE89" s="168"/>
      <c r="AF89" s="153"/>
    </row>
    <row r="90" spans="1:32" ht="12.75" hidden="1">
      <c r="A90" s="66"/>
      <c r="B90" s="177">
        <f>A93</f>
      </c>
      <c r="C90" s="158"/>
      <c r="D90" s="178"/>
      <c r="E90" s="177">
        <f>A96</f>
      </c>
      <c r="F90" s="158"/>
      <c r="G90" s="178"/>
      <c r="H90" s="177">
        <f>A99</f>
      </c>
      <c r="I90" s="158"/>
      <c r="J90" s="178"/>
      <c r="K90" s="177">
        <f>A102</f>
      </c>
      <c r="L90" s="158"/>
      <c r="M90" s="178"/>
      <c r="N90" s="177">
        <f>A105</f>
      </c>
      <c r="O90" s="158"/>
      <c r="P90" s="178"/>
      <c r="Q90" s="177">
        <f>A108</f>
      </c>
      <c r="R90" s="158"/>
      <c r="S90" s="178"/>
      <c r="T90" s="177">
        <f>A111</f>
      </c>
      <c r="U90" s="158"/>
      <c r="V90" s="178"/>
      <c r="W90" s="66" t="s">
        <v>0</v>
      </c>
      <c r="X90" s="68" t="s">
        <v>1</v>
      </c>
      <c r="Y90" s="68" t="s">
        <v>2</v>
      </c>
      <c r="Z90" s="68" t="s">
        <v>3</v>
      </c>
      <c r="AA90" s="66" t="s">
        <v>4</v>
      </c>
      <c r="AB90" s="66" t="s">
        <v>12</v>
      </c>
      <c r="AC90" s="66" t="s">
        <v>5</v>
      </c>
      <c r="AD90" s="66" t="s">
        <v>6</v>
      </c>
      <c r="AE90" s="169"/>
      <c r="AF90" s="154"/>
    </row>
    <row r="91" spans="1:39" ht="12.75" hidden="1">
      <c r="A91" s="63">
        <f>IF(Eingabetabelle!BR10="","",Eingabetabelle!BR10)</f>
      </c>
      <c r="B91" s="123"/>
      <c r="C91" s="124"/>
      <c r="D91" s="69"/>
      <c r="E91" s="129">
        <f>Eingabetabelle!BT49</f>
      </c>
      <c r="F91" s="122"/>
      <c r="G91" s="70">
        <f>Eingabetabelle!BV49</f>
      </c>
      <c r="H91" s="129">
        <f>Eingabetabelle!BW49</f>
      </c>
      <c r="I91" s="122"/>
      <c r="J91" s="70">
        <f>Eingabetabelle!BY49</f>
      </c>
      <c r="K91" s="129">
        <f>Eingabetabelle!BZ49</f>
      </c>
      <c r="L91" s="122"/>
      <c r="M91" s="70">
        <f>Eingabetabelle!CB49</f>
      </c>
      <c r="N91" s="129">
        <f>Eingabetabelle!CC49</f>
      </c>
      <c r="O91" s="122"/>
      <c r="P91" s="70">
        <f>Eingabetabelle!CE49</f>
      </c>
      <c r="Q91" s="129">
        <f>Eingabetabelle!CF49</f>
      </c>
      <c r="R91" s="122"/>
      <c r="S91" s="70">
        <f>Eingabetabelle!CH49</f>
      </c>
      <c r="T91" s="129">
        <f>Eingabetabelle!CI49</f>
      </c>
      <c r="U91" s="122"/>
      <c r="V91" s="70">
        <f>Eingabetabelle!CK49</f>
      </c>
      <c r="W91" s="152">
        <f>IF(A91="","",X91*2+Z91)</f>
      </c>
      <c r="X91" s="152">
        <f>IF(A91="","",COUNTIF(B92:V92,"+"))</f>
      </c>
      <c r="Y91" s="152">
        <f>IF(A91="","",COUNTIF(B92:V92,"-"))</f>
      </c>
      <c r="Z91" s="152">
        <f>IF(A91="","",COUNTIF(B92:V92,"+/-"))</f>
      </c>
      <c r="AA91" s="152">
        <f>IF(A91="","",SUM(B91,E91,H91,K91,N91,Q91,T91))</f>
      </c>
      <c r="AB91" s="152">
        <f>IF(A91="","",SUM(G91,J91,M91,P91,S91,V91,D91))</f>
      </c>
      <c r="AC91" s="152">
        <f>IF(AB91="","",IF(AB91=0,0,FIXED(ROUNDDOWN(AA91/AB91,Eingabetabelle!$H$6),Eingabetabelle!$H$6,TRUE)))</f>
      </c>
      <c r="AD91" s="152">
        <f>IF(A91="","",FIXED(ROUNDDOWN(MAX(IF(OR(C92="+",C92="+/-"),B91/D91,0),IF(OR(F92="+",F92="+/-"),E91/G91,0),IF(OR(I92="+",I92="+/-"),H91/J91,0),IF(OR(L92="+",L92="+/-"),K91/M91,0),IF(OR(O92="+",O92="+/-"),N91/P91,0),IF(OR(R92="+",R92="+/-"),Q91/S91,0),IF(OR(U92="+",U92="+/-"),T91/V91,0)),Eingabetabelle!$H$6),Eingabetabelle!$H$6,TRUE))</f>
      </c>
      <c r="AE91" s="152">
        <f>IF(A91="","",MAX(D93,G93,J93,M93,P93,S93,V93))</f>
      </c>
      <c r="AF91" s="152">
        <f>IF(A91="","",RANK(AM91,$AM$91:$AM$111,FALSE))</f>
      </c>
      <c r="AG91" s="181">
        <f>IF(W91="",0,W91)</f>
        <v>0</v>
      </c>
      <c r="AH91" s="176">
        <f>RANK(AG91,$AG$91:$AG$111,TRUE)</f>
        <v>1</v>
      </c>
      <c r="AI91" s="179">
        <f>IF(AC91="",0,AC91*10^3+AD91*10^-3)</f>
        <v>0</v>
      </c>
      <c r="AJ91" s="180">
        <f>RANK(AI91,$AI$91:$AI$111,TRUE)</f>
        <v>1</v>
      </c>
      <c r="AK91" s="179">
        <f>IF(AE91="",0,AE91)</f>
        <v>0</v>
      </c>
      <c r="AL91" s="180">
        <f>RANK(AK91,$AK$91:$AK$111,TRUE)</f>
        <v>1</v>
      </c>
      <c r="AM91" s="180">
        <f>AL91+AJ91*10+AH91*10^2</f>
        <v>111</v>
      </c>
    </row>
    <row r="92" spans="1:39" ht="14.25" hidden="1">
      <c r="A92" s="65">
        <f>IF(Eingabetabelle!BT10="","",Eingabetabelle!BT10)</f>
      </c>
      <c r="B92" s="71"/>
      <c r="C92" s="72"/>
      <c r="D92" s="73"/>
      <c r="E92" s="74"/>
      <c r="F92" s="75">
        <f>Eingabetabelle!BU50</f>
      </c>
      <c r="G92" s="76"/>
      <c r="H92" s="74"/>
      <c r="I92" s="75">
        <f>Eingabetabelle!BX50</f>
      </c>
      <c r="J92" s="76"/>
      <c r="K92" s="74"/>
      <c r="L92" s="75">
        <f>Eingabetabelle!CA50</f>
      </c>
      <c r="M92" s="76"/>
      <c r="N92" s="74"/>
      <c r="O92" s="75">
        <f>Eingabetabelle!CD50</f>
      </c>
      <c r="P92" s="76"/>
      <c r="Q92" s="74"/>
      <c r="R92" s="75">
        <f>Eingabetabelle!CG50</f>
      </c>
      <c r="S92" s="76"/>
      <c r="T92" s="74"/>
      <c r="U92" s="75">
        <f>Eingabetabelle!CJ50</f>
      </c>
      <c r="V92" s="76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81"/>
      <c r="AH92" s="176"/>
      <c r="AI92" s="179"/>
      <c r="AJ92" s="180"/>
      <c r="AK92" s="179"/>
      <c r="AL92" s="180"/>
      <c r="AM92" s="180"/>
    </row>
    <row r="93" spans="1:39" ht="12.75" hidden="1">
      <c r="A93" s="67">
        <f>IF(Eingabetabelle!BV10="","",Eingabetabelle!BV10)</f>
      </c>
      <c r="B93" s="149"/>
      <c r="C93" s="150"/>
      <c r="D93" s="77"/>
      <c r="E93" s="125">
        <f>Eingabetabelle!BT51</f>
      </c>
      <c r="F93" s="148"/>
      <c r="G93" s="78">
        <f>Eingabetabelle!BV51</f>
      </c>
      <c r="H93" s="125">
        <f>Eingabetabelle!BW51</f>
      </c>
      <c r="I93" s="148"/>
      <c r="J93" s="78">
        <f>Eingabetabelle!BY51</f>
      </c>
      <c r="K93" s="125">
        <f>Eingabetabelle!BZ51</f>
      </c>
      <c r="L93" s="148"/>
      <c r="M93" s="78">
        <f>Eingabetabelle!CB51</f>
      </c>
      <c r="N93" s="125">
        <f>Eingabetabelle!CC51</f>
      </c>
      <c r="O93" s="148"/>
      <c r="P93" s="78">
        <f>Eingabetabelle!CE51</f>
      </c>
      <c r="Q93" s="125">
        <f>Eingabetabelle!CF51</f>
      </c>
      <c r="R93" s="148"/>
      <c r="S93" s="78">
        <f>Eingabetabelle!CH51</f>
      </c>
      <c r="T93" s="125">
        <f>Eingabetabelle!CI51</f>
      </c>
      <c r="U93" s="148"/>
      <c r="V93" s="78">
        <f>Eingabetabelle!CK51</f>
      </c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81"/>
      <c r="AH93" s="176"/>
      <c r="AI93" s="179"/>
      <c r="AJ93" s="180"/>
      <c r="AK93" s="179"/>
      <c r="AL93" s="180"/>
      <c r="AM93" s="180"/>
    </row>
    <row r="94" spans="1:39" ht="12.75" hidden="1">
      <c r="A94" s="63">
        <f>IF(Eingabetabelle!BR11="","",Eingabetabelle!BR11)</f>
      </c>
      <c r="B94" s="129">
        <f>Eingabetabelle!BQ52</f>
      </c>
      <c r="C94" s="122"/>
      <c r="D94" s="70">
        <f>Eingabetabelle!BS52</f>
      </c>
      <c r="E94" s="123"/>
      <c r="F94" s="124"/>
      <c r="G94" s="69"/>
      <c r="H94" s="129">
        <f>Eingabetabelle!BW52</f>
      </c>
      <c r="I94" s="122"/>
      <c r="J94" s="70">
        <f>Eingabetabelle!BY52</f>
      </c>
      <c r="K94" s="129">
        <f>Eingabetabelle!BZ52</f>
      </c>
      <c r="L94" s="122"/>
      <c r="M94" s="70">
        <f>Eingabetabelle!CB52</f>
      </c>
      <c r="N94" s="129">
        <f>Eingabetabelle!CC52</f>
      </c>
      <c r="O94" s="122"/>
      <c r="P94" s="70">
        <f>Eingabetabelle!CE52</f>
      </c>
      <c r="Q94" s="129">
        <f>Eingabetabelle!CF52</f>
      </c>
      <c r="R94" s="122"/>
      <c r="S94" s="70">
        <f>Eingabetabelle!CH52</f>
      </c>
      <c r="T94" s="129">
        <f>Eingabetabelle!CI52</f>
      </c>
      <c r="U94" s="122"/>
      <c r="V94" s="70">
        <f>Eingabetabelle!CK52</f>
      </c>
      <c r="W94" s="152">
        <f>IF(A94="","",X94*2+Z94)</f>
      </c>
      <c r="X94" s="152">
        <f>IF(A94="","",COUNTIF(B95:V95,"+"))</f>
      </c>
      <c r="Y94" s="152">
        <f>IF(A94="","",COUNTIF(B95:V95,"-"))</f>
      </c>
      <c r="Z94" s="152">
        <f>IF(A94="","",COUNTIF(B95:V95,"+/-"))</f>
      </c>
      <c r="AA94" s="152">
        <f>IF(A94="","",SUM(B94,E94,H94,K94,N94,Q94,T94))</f>
      </c>
      <c r="AB94" s="152">
        <f>IF(A94="","",SUM(G94,J94,M94,P94,S94,V94,D94))</f>
      </c>
      <c r="AC94" s="152">
        <f>IF(AB94="","",IF(AB94=0,0,FIXED(ROUNDDOWN(AA94/AB94,Eingabetabelle!$H$6),Eingabetabelle!$H$6,TRUE)))</f>
      </c>
      <c r="AD94" s="152">
        <f>IF(A94="","",FIXED(ROUNDDOWN(MAX(IF(OR(C95="+",C95="+/-"),B94/D94,0),IF(OR(F95="+",F95="+/-"),E94/G94,0),IF(OR(I95="+",I95="+/-"),H94/J94,0),IF(OR(L95="+",L95="+/-"),K94/M94,0),IF(OR(O95="+",O95="+/-"),N94/P94,0),IF(OR(R95="+",R95="+/-"),Q94/S94,0),IF(OR(U95="+",U95="+/-"),T94/V94,0)),Eingabetabelle!$H$6),Eingabetabelle!$H$6,TRUE))</f>
      </c>
      <c r="AE94" s="152">
        <f>IF(A94="","",MAX(D96,G96,J96,M96,P96,S96,V96))</f>
      </c>
      <c r="AF94" s="152">
        <f>IF(A94="","",RANK(AM94,$AM$91:$AM$111,FALSE))</f>
      </c>
      <c r="AG94" s="181">
        <f>IF(W94="",0,W94)</f>
        <v>0</v>
      </c>
      <c r="AH94" s="176">
        <f>RANK(AG94,$AG$91:$AG$111,TRUE)</f>
        <v>1</v>
      </c>
      <c r="AI94" s="179">
        <f>IF(AC94="",0,AC94*10^3+AD94*10^-3)</f>
        <v>0</v>
      </c>
      <c r="AJ94" s="180">
        <f>RANK(AI94,$AI$91:$AI$111,TRUE)</f>
        <v>1</v>
      </c>
      <c r="AK94" s="179">
        <f>IF(AE94="",0,AE94)</f>
        <v>0</v>
      </c>
      <c r="AL94" s="180">
        <f>RANK(AK94,$AK$91:$AK$111,TRUE)</f>
        <v>1</v>
      </c>
      <c r="AM94" s="180">
        <f>AL94+AJ94*10+AH94*10^2</f>
        <v>111</v>
      </c>
    </row>
    <row r="95" spans="1:39" ht="14.25" hidden="1">
      <c r="A95" s="65">
        <f>IF(Eingabetabelle!BT11="","",Eingabetabelle!BT11)</f>
      </c>
      <c r="B95" s="74"/>
      <c r="C95" s="75">
        <f>Eingabetabelle!BR53</f>
      </c>
      <c r="D95" s="76"/>
      <c r="E95" s="71"/>
      <c r="F95" s="72"/>
      <c r="G95" s="73"/>
      <c r="H95" s="74"/>
      <c r="I95" s="75">
        <f>Eingabetabelle!BX53</f>
      </c>
      <c r="J95" s="76"/>
      <c r="K95" s="74"/>
      <c r="L95" s="75">
        <f>Eingabetabelle!CA53</f>
      </c>
      <c r="M95" s="76"/>
      <c r="N95" s="74"/>
      <c r="O95" s="75">
        <f>Eingabetabelle!CD53</f>
      </c>
      <c r="P95" s="76"/>
      <c r="Q95" s="74"/>
      <c r="R95" s="75">
        <f>Eingabetabelle!CG53</f>
      </c>
      <c r="S95" s="76"/>
      <c r="T95" s="74"/>
      <c r="U95" s="75">
        <f>Eingabetabelle!CJ53</f>
      </c>
      <c r="V95" s="76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81"/>
      <c r="AH95" s="176"/>
      <c r="AI95" s="179"/>
      <c r="AJ95" s="180"/>
      <c r="AK95" s="179"/>
      <c r="AL95" s="180"/>
      <c r="AM95" s="180"/>
    </row>
    <row r="96" spans="1:39" ht="12.75" hidden="1">
      <c r="A96" s="67">
        <f>IF(Eingabetabelle!BV11="","",Eingabetabelle!BV11)</f>
      </c>
      <c r="B96" s="125">
        <f>Eingabetabelle!BQ54</f>
      </c>
      <c r="C96" s="148"/>
      <c r="D96" s="78">
        <f>Eingabetabelle!BS54</f>
      </c>
      <c r="E96" s="149"/>
      <c r="F96" s="150"/>
      <c r="G96" s="77"/>
      <c r="H96" s="125">
        <f>Eingabetabelle!BW54</f>
      </c>
      <c r="I96" s="148"/>
      <c r="J96" s="78">
        <f>Eingabetabelle!BY54</f>
      </c>
      <c r="K96" s="125">
        <f>Eingabetabelle!BZ54</f>
      </c>
      <c r="L96" s="148"/>
      <c r="M96" s="78">
        <f>Eingabetabelle!CB54</f>
      </c>
      <c r="N96" s="125">
        <f>Eingabetabelle!CC54</f>
      </c>
      <c r="O96" s="148"/>
      <c r="P96" s="78">
        <f>Eingabetabelle!CE54</f>
      </c>
      <c r="Q96" s="125">
        <f>Eingabetabelle!CF54</f>
      </c>
      <c r="R96" s="148"/>
      <c r="S96" s="78">
        <f>Eingabetabelle!CH54</f>
      </c>
      <c r="T96" s="125">
        <f>Eingabetabelle!CI54</f>
      </c>
      <c r="U96" s="148"/>
      <c r="V96" s="78">
        <f>Eingabetabelle!CK54</f>
      </c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81"/>
      <c r="AH96" s="176"/>
      <c r="AI96" s="179"/>
      <c r="AJ96" s="180"/>
      <c r="AK96" s="179"/>
      <c r="AL96" s="180"/>
      <c r="AM96" s="180"/>
    </row>
    <row r="97" spans="1:39" ht="12.75" hidden="1">
      <c r="A97" s="63">
        <f>IF(Eingabetabelle!BR12="","",Eingabetabelle!BR12)</f>
      </c>
      <c r="B97" s="129">
        <f>Eingabetabelle!BQ55</f>
      </c>
      <c r="C97" s="122"/>
      <c r="D97" s="70">
        <f>Eingabetabelle!BS55</f>
      </c>
      <c r="E97" s="129">
        <f>Eingabetabelle!BT55</f>
      </c>
      <c r="F97" s="122"/>
      <c r="G97" s="70">
        <f>Eingabetabelle!BV55</f>
      </c>
      <c r="H97" s="123"/>
      <c r="I97" s="124"/>
      <c r="J97" s="69"/>
      <c r="K97" s="129">
        <f>Eingabetabelle!BZ55</f>
      </c>
      <c r="L97" s="122"/>
      <c r="M97" s="70">
        <f>Eingabetabelle!CB55</f>
      </c>
      <c r="N97" s="129">
        <f>Eingabetabelle!CC55</f>
      </c>
      <c r="O97" s="122"/>
      <c r="P97" s="70">
        <f>Eingabetabelle!CE55</f>
      </c>
      <c r="Q97" s="129">
        <f>Eingabetabelle!CF55</f>
      </c>
      <c r="R97" s="122"/>
      <c r="S97" s="70">
        <f>Eingabetabelle!CH55</f>
      </c>
      <c r="T97" s="129">
        <f>Eingabetabelle!CI55</f>
      </c>
      <c r="U97" s="122"/>
      <c r="V97" s="70">
        <f>Eingabetabelle!CK55</f>
      </c>
      <c r="W97" s="152">
        <f>IF(A97="","",X97*2+Z97)</f>
      </c>
      <c r="X97" s="152">
        <f>IF(A97="","",COUNTIF(B98:V98,"+"))</f>
      </c>
      <c r="Y97" s="152">
        <f>IF(A97="","",COUNTIF(B98:V98,"-"))</f>
      </c>
      <c r="Z97" s="152">
        <f>IF(A97="","",COUNTIF(B98:V98,"+/-"))</f>
      </c>
      <c r="AA97" s="152">
        <f>IF(A97="","",SUM(B97,E97,H97,K97,N97,Q97,T97))</f>
      </c>
      <c r="AB97" s="152">
        <f>IF(A97="","",SUM(G97,J97,M97,P97,S97,V97,D97))</f>
      </c>
      <c r="AC97" s="152">
        <f>IF(AB97="","",IF(AB97=0,0,FIXED(ROUNDDOWN(AA97/AB97,Eingabetabelle!$H$6),Eingabetabelle!$H$6,TRUE)))</f>
      </c>
      <c r="AD97" s="152">
        <f>IF(A97="","",FIXED(ROUNDDOWN(MAX(IF(OR(C98="+",C98="+/-"),B97/D97,0),IF(OR(F98="+",F98="+/-"),E97/G97,0),IF(OR(I98="+",I98="+/-"),H97/J97,0),IF(OR(L98="+",L98="+/-"),K97/M97,0),IF(OR(O98="+",O98="+/-"),N97/P97,0),IF(OR(R98="+",R98="+/-"),Q97/S97,0),IF(OR(U98="+",U98="+/-"),T97/V97,0)),Eingabetabelle!$H$6),Eingabetabelle!$H$6,TRUE))</f>
      </c>
      <c r="AE97" s="152">
        <f>IF(A97="","",MAX(D99,G99,J99,M99,P99,S99,V99))</f>
      </c>
      <c r="AF97" s="152">
        <f>IF(A97="","",RANK(AM97,$AM$91:$AM$111,FALSE))</f>
      </c>
      <c r="AG97" s="181">
        <f>IF(W97="",0,W97)</f>
        <v>0</v>
      </c>
      <c r="AH97" s="176">
        <f>RANK(AG97,$AG$91:$AG$111,TRUE)</f>
        <v>1</v>
      </c>
      <c r="AI97" s="179">
        <f>IF(AC97="",0,AC97*10^3+AD97*10^-3)</f>
        <v>0</v>
      </c>
      <c r="AJ97" s="180">
        <f>RANK(AI97,$AI$91:$AI$111,TRUE)</f>
        <v>1</v>
      </c>
      <c r="AK97" s="179">
        <f>IF(AE97="",0,AE97)</f>
        <v>0</v>
      </c>
      <c r="AL97" s="180">
        <f>RANK(AK97,$AK$91:$AK$111,TRUE)</f>
        <v>1</v>
      </c>
      <c r="AM97" s="180">
        <f>AL97+AJ97*10+AH97*10^2</f>
        <v>111</v>
      </c>
    </row>
    <row r="98" spans="1:39" ht="14.25" hidden="1">
      <c r="A98" s="65">
        <f>IF(Eingabetabelle!BT12="","",Eingabetabelle!BT12)</f>
      </c>
      <c r="B98" s="74"/>
      <c r="C98" s="75">
        <f>Eingabetabelle!BR56</f>
      </c>
      <c r="D98" s="76"/>
      <c r="E98" s="74"/>
      <c r="F98" s="75">
        <f>Eingabetabelle!BU56</f>
      </c>
      <c r="G98" s="76"/>
      <c r="H98" s="71"/>
      <c r="I98" s="72"/>
      <c r="J98" s="73"/>
      <c r="K98" s="74"/>
      <c r="L98" s="75">
        <f>Eingabetabelle!CA56</f>
      </c>
      <c r="M98" s="76"/>
      <c r="N98" s="74"/>
      <c r="O98" s="75">
        <f>Eingabetabelle!CD56</f>
      </c>
      <c r="P98" s="76"/>
      <c r="Q98" s="74"/>
      <c r="R98" s="75">
        <f>Eingabetabelle!CG56</f>
      </c>
      <c r="S98" s="76"/>
      <c r="T98" s="74"/>
      <c r="U98" s="75">
        <f>Eingabetabelle!CJ56</f>
      </c>
      <c r="V98" s="76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81"/>
      <c r="AH98" s="176"/>
      <c r="AI98" s="179"/>
      <c r="AJ98" s="180"/>
      <c r="AK98" s="179"/>
      <c r="AL98" s="180"/>
      <c r="AM98" s="180"/>
    </row>
    <row r="99" spans="1:39" ht="12.75" hidden="1">
      <c r="A99" s="67">
        <f>IF(Eingabetabelle!BV12="","",Eingabetabelle!BV12)</f>
      </c>
      <c r="B99" s="125">
        <f>Eingabetabelle!BQ57</f>
      </c>
      <c r="C99" s="148"/>
      <c r="D99" s="78">
        <f>Eingabetabelle!BS57</f>
      </c>
      <c r="E99" s="125">
        <f>Eingabetabelle!BT57</f>
      </c>
      <c r="F99" s="148"/>
      <c r="G99" s="78">
        <f>Eingabetabelle!BV57</f>
      </c>
      <c r="H99" s="149"/>
      <c r="I99" s="150"/>
      <c r="J99" s="77"/>
      <c r="K99" s="125">
        <f>Eingabetabelle!BZ57</f>
      </c>
      <c r="L99" s="148"/>
      <c r="M99" s="78">
        <f>Eingabetabelle!CB57</f>
      </c>
      <c r="N99" s="125">
        <f>Eingabetabelle!CC57</f>
      </c>
      <c r="O99" s="148"/>
      <c r="P99" s="78">
        <f>Eingabetabelle!CE57</f>
      </c>
      <c r="Q99" s="125">
        <f>Eingabetabelle!CF57</f>
      </c>
      <c r="R99" s="148"/>
      <c r="S99" s="78">
        <f>Eingabetabelle!CH57</f>
      </c>
      <c r="T99" s="125">
        <f>Eingabetabelle!CI57</f>
      </c>
      <c r="U99" s="148"/>
      <c r="V99" s="78">
        <f>Eingabetabelle!CK57</f>
      </c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81"/>
      <c r="AH99" s="176"/>
      <c r="AI99" s="179"/>
      <c r="AJ99" s="180"/>
      <c r="AK99" s="179"/>
      <c r="AL99" s="180"/>
      <c r="AM99" s="180"/>
    </row>
    <row r="100" spans="1:39" ht="12.75" hidden="1">
      <c r="A100" s="63">
        <f>IF(Eingabetabelle!BR13="","",Eingabetabelle!BR13)</f>
      </c>
      <c r="B100" s="129">
        <f>Eingabetabelle!BQ58</f>
      </c>
      <c r="C100" s="122"/>
      <c r="D100" s="70">
        <f>Eingabetabelle!BS58</f>
      </c>
      <c r="E100" s="129">
        <f>Eingabetabelle!BT58</f>
      </c>
      <c r="F100" s="122"/>
      <c r="G100" s="70">
        <f>Eingabetabelle!BV58</f>
      </c>
      <c r="H100" s="129">
        <f>Eingabetabelle!BW58</f>
      </c>
      <c r="I100" s="122"/>
      <c r="J100" s="70">
        <f>Eingabetabelle!BY58</f>
      </c>
      <c r="K100" s="123"/>
      <c r="L100" s="124"/>
      <c r="M100" s="69"/>
      <c r="N100" s="129">
        <f>Eingabetabelle!CC58</f>
      </c>
      <c r="O100" s="122"/>
      <c r="P100" s="70">
        <f>Eingabetabelle!CE58</f>
      </c>
      <c r="Q100" s="129">
        <f>Eingabetabelle!CF58</f>
      </c>
      <c r="R100" s="122"/>
      <c r="S100" s="70">
        <f>Eingabetabelle!CH58</f>
      </c>
      <c r="T100" s="129">
        <f>Eingabetabelle!CI58</f>
      </c>
      <c r="U100" s="122"/>
      <c r="V100" s="70">
        <f>Eingabetabelle!CK58</f>
      </c>
      <c r="W100" s="152">
        <f>IF(A100="","",X100*2+Z100)</f>
      </c>
      <c r="X100" s="152">
        <f>IF(A100="","",COUNTIF(B101:V101,"+"))</f>
      </c>
      <c r="Y100" s="152">
        <f>IF(A100="","",COUNTIF(B101:V101,"-"))</f>
      </c>
      <c r="Z100" s="152">
        <f>IF(A100="","",COUNTIF(B101:V101,"+/-"))</f>
      </c>
      <c r="AA100" s="152">
        <f>IF(A100="","",SUM(B100,E100,H100,K100,N100,Q100,T100))</f>
      </c>
      <c r="AB100" s="152">
        <f>IF(A100="","",SUM(G100,J100,M100,P100,S100,V100,D100))</f>
      </c>
      <c r="AC100" s="152">
        <f>IF(AB100="","",IF(AB100=0,0,FIXED(ROUNDDOWN(AA100/AB100,Eingabetabelle!$H$6),Eingabetabelle!$H$6,TRUE)))</f>
      </c>
      <c r="AD100" s="152">
        <f>IF(A100="","",FIXED(ROUNDDOWN(MAX(IF(OR(C101="+",C101="+/-"),B100/D100,0),IF(OR(F101="+",F101="+/-"),E100/G100,0),IF(OR(I101="+",I101="+/-"),H100/J100,0),IF(OR(L101="+",L101="+/-"),K100/M100,0),IF(OR(O101="+",O101="+/-"),N100/P100,0),IF(OR(R101="+",R101="+/-"),Q100/S100,0),IF(OR(U101="+",U101="+/-"),T100/V100,0)),Eingabetabelle!$H$6),Eingabetabelle!$H$6,TRUE))</f>
      </c>
      <c r="AE100" s="152">
        <f>IF(A100="","",MAX(D102,G102,J102,M102,P102,S102,V102))</f>
      </c>
      <c r="AF100" s="152">
        <f>IF(A100="","",RANK(AM100,$AM$91:$AM$111,FALSE))</f>
      </c>
      <c r="AG100" s="181">
        <f>IF(W100="",0,W100)</f>
        <v>0</v>
      </c>
      <c r="AH100" s="176">
        <f>RANK(AG100,$AG$91:$AG$111,TRUE)</f>
        <v>1</v>
      </c>
      <c r="AI100" s="179">
        <f>IF(AC100="",0,AC100*10^3+AD100*10^-3)</f>
        <v>0</v>
      </c>
      <c r="AJ100" s="180">
        <f>RANK(AI100,$AI$91:$AI$111,TRUE)</f>
        <v>1</v>
      </c>
      <c r="AK100" s="179">
        <f>IF(AE100="",0,AE100)</f>
        <v>0</v>
      </c>
      <c r="AL100" s="180">
        <f>RANK(AK100,$AK$91:$AK$111,TRUE)</f>
        <v>1</v>
      </c>
      <c r="AM100" s="180">
        <f>AL100+AJ100*10+AH100*10^2</f>
        <v>111</v>
      </c>
    </row>
    <row r="101" spans="1:39" ht="14.25" hidden="1">
      <c r="A101" s="65">
        <f>IF(Eingabetabelle!BT13="","",Eingabetabelle!BT13)</f>
      </c>
      <c r="B101" s="74"/>
      <c r="C101" s="75">
        <f>Eingabetabelle!BR59</f>
      </c>
      <c r="D101" s="76"/>
      <c r="E101" s="74"/>
      <c r="F101" s="75">
        <f>Eingabetabelle!BU59</f>
      </c>
      <c r="G101" s="76"/>
      <c r="H101" s="74"/>
      <c r="I101" s="75">
        <f>Eingabetabelle!BX59</f>
      </c>
      <c r="J101" s="76"/>
      <c r="K101" s="71"/>
      <c r="L101" s="72"/>
      <c r="M101" s="73"/>
      <c r="N101" s="74"/>
      <c r="O101" s="75">
        <f>Eingabetabelle!CD59</f>
      </c>
      <c r="P101" s="76"/>
      <c r="Q101" s="74"/>
      <c r="R101" s="75">
        <f>Eingabetabelle!CG59</f>
      </c>
      <c r="S101" s="76"/>
      <c r="T101" s="74"/>
      <c r="U101" s="75">
        <f>Eingabetabelle!CJ59</f>
      </c>
      <c r="V101" s="76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81"/>
      <c r="AH101" s="176"/>
      <c r="AI101" s="179"/>
      <c r="AJ101" s="180"/>
      <c r="AK101" s="179"/>
      <c r="AL101" s="180"/>
      <c r="AM101" s="180"/>
    </row>
    <row r="102" spans="1:39" ht="12.75" hidden="1">
      <c r="A102" s="67">
        <f>IF(Eingabetabelle!BV13="","",Eingabetabelle!BV13)</f>
      </c>
      <c r="B102" s="125">
        <f>Eingabetabelle!BQ60</f>
      </c>
      <c r="C102" s="148"/>
      <c r="D102" s="78">
        <f>Eingabetabelle!BS60</f>
      </c>
      <c r="E102" s="125">
        <f>Eingabetabelle!BT60</f>
      </c>
      <c r="F102" s="148"/>
      <c r="G102" s="78">
        <f>Eingabetabelle!BV60</f>
      </c>
      <c r="H102" s="125">
        <f>Eingabetabelle!BW60</f>
      </c>
      <c r="I102" s="148"/>
      <c r="J102" s="78">
        <f>Eingabetabelle!BY60</f>
      </c>
      <c r="K102" s="149"/>
      <c r="L102" s="150"/>
      <c r="M102" s="77"/>
      <c r="N102" s="125">
        <f>Eingabetabelle!CC60</f>
      </c>
      <c r="O102" s="148"/>
      <c r="P102" s="78">
        <f>Eingabetabelle!CE60</f>
      </c>
      <c r="Q102" s="125">
        <f>Eingabetabelle!CF60</f>
      </c>
      <c r="R102" s="148"/>
      <c r="S102" s="78">
        <f>Eingabetabelle!CH60</f>
      </c>
      <c r="T102" s="125">
        <f>Eingabetabelle!CI60</f>
      </c>
      <c r="U102" s="148"/>
      <c r="V102" s="78">
        <f>Eingabetabelle!CK60</f>
      </c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81"/>
      <c r="AH102" s="176"/>
      <c r="AI102" s="179"/>
      <c r="AJ102" s="180"/>
      <c r="AK102" s="179"/>
      <c r="AL102" s="180"/>
      <c r="AM102" s="180"/>
    </row>
    <row r="103" spans="1:39" ht="12.75" hidden="1">
      <c r="A103" s="63">
        <f>IF(Eingabetabelle!BR14="","",Eingabetabelle!BR14)</f>
      </c>
      <c r="B103" s="129">
        <f>Eingabetabelle!BQ61</f>
      </c>
      <c r="C103" s="122"/>
      <c r="D103" s="70">
        <f>Eingabetabelle!BS61</f>
      </c>
      <c r="E103" s="129">
        <f>Eingabetabelle!BT61</f>
      </c>
      <c r="F103" s="122"/>
      <c r="G103" s="70">
        <f>Eingabetabelle!BV61</f>
      </c>
      <c r="H103" s="129">
        <f>Eingabetabelle!BW61</f>
      </c>
      <c r="I103" s="122"/>
      <c r="J103" s="70">
        <f>Eingabetabelle!BY61</f>
      </c>
      <c r="K103" s="129">
        <f>Eingabetabelle!BZ61</f>
      </c>
      <c r="L103" s="122"/>
      <c r="M103" s="70">
        <f>Eingabetabelle!CB61</f>
      </c>
      <c r="N103" s="123"/>
      <c r="O103" s="124"/>
      <c r="P103" s="69"/>
      <c r="Q103" s="129">
        <f>Eingabetabelle!CF61</f>
      </c>
      <c r="R103" s="122"/>
      <c r="S103" s="70">
        <f>Eingabetabelle!CH61</f>
      </c>
      <c r="T103" s="129">
        <f>Eingabetabelle!CI61</f>
      </c>
      <c r="U103" s="122"/>
      <c r="V103" s="70">
        <f>Eingabetabelle!CK61</f>
      </c>
      <c r="W103" s="152">
        <f>IF(A103="","",X103*2+Z103)</f>
      </c>
      <c r="X103" s="152">
        <f>IF(A103="","",COUNTIF(B104:V104,"+"))</f>
      </c>
      <c r="Y103" s="152">
        <f>IF(A103="","",COUNTIF(B104:V104,"-"))</f>
      </c>
      <c r="Z103" s="152">
        <f>IF(A103="","",COUNTIF(B104:V104,"+/-"))</f>
      </c>
      <c r="AA103" s="152">
        <f>IF(A103="","",SUM(B103,E103,H103,K103,N103,Q103,T103))</f>
      </c>
      <c r="AB103" s="152">
        <f>IF(A103="","",SUM(G103,J103,M103,P103,S103,V103,D103))</f>
      </c>
      <c r="AC103" s="152">
        <f>IF(AB103="","",IF(AB103=0,0,FIXED(ROUNDDOWN(AA103/AB103,Eingabetabelle!$H$6),Eingabetabelle!$H$6,TRUE)))</f>
      </c>
      <c r="AD103" s="152">
        <f>IF(A103="","",FIXED(ROUNDDOWN(MAX(IF(OR(C104="+",C104="+/-"),B103/D103,0),IF(OR(F104="+",F104="+/-"),E103/G103,0),IF(OR(I104="+",I104="+/-"),H103/J103,0),IF(OR(L104="+",L104="+/-"),K103/M103,0),IF(OR(O104="+",O104="+/-"),N103/P103,0),IF(OR(R104="+",R104="+/-"),Q103/S103,0),IF(OR(U104="+",U104="+/-"),T103/V103,0)),Eingabetabelle!$H$6),Eingabetabelle!$H$6,TRUE))</f>
      </c>
      <c r="AE103" s="152">
        <f>IF(A103="","",MAX(D105,G105,J105,M105,P105,S105,V105))</f>
      </c>
      <c r="AF103" s="152">
        <f>IF(A103="","",RANK(AM103,$AM$91:$AM$111,FALSE))</f>
      </c>
      <c r="AG103" s="181">
        <f>IF(W103="",0,W103)</f>
        <v>0</v>
      </c>
      <c r="AH103" s="176">
        <f>RANK(AG103,$AG$91:$AG$111,TRUE)</f>
        <v>1</v>
      </c>
      <c r="AI103" s="179">
        <f>IF(AC103="",0,AC103*10^3+AD103*10^-3)</f>
        <v>0</v>
      </c>
      <c r="AJ103" s="180">
        <f>RANK(AI103,$AI$91:$AI$111,TRUE)</f>
        <v>1</v>
      </c>
      <c r="AK103" s="179">
        <f>IF(AE103="",0,AE103)</f>
        <v>0</v>
      </c>
      <c r="AL103" s="180">
        <f>RANK(AK103,$AK$91:$AK$111,TRUE)</f>
        <v>1</v>
      </c>
      <c r="AM103" s="180">
        <f>AL103+AJ103*10+AH103*10^2</f>
        <v>111</v>
      </c>
    </row>
    <row r="104" spans="1:39" ht="14.25" hidden="1">
      <c r="A104" s="65">
        <f>IF(Eingabetabelle!BT14="","",Eingabetabelle!BT14)</f>
      </c>
      <c r="B104" s="74"/>
      <c r="C104" s="75">
        <f>Eingabetabelle!BR62</f>
      </c>
      <c r="D104" s="76"/>
      <c r="E104" s="74"/>
      <c r="F104" s="75">
        <f>Eingabetabelle!BU62</f>
      </c>
      <c r="G104" s="76"/>
      <c r="H104" s="74"/>
      <c r="I104" s="75">
        <f>Eingabetabelle!BX62</f>
      </c>
      <c r="J104" s="76"/>
      <c r="K104" s="74"/>
      <c r="L104" s="75">
        <f>Eingabetabelle!CA62</f>
      </c>
      <c r="M104" s="76"/>
      <c r="N104" s="71"/>
      <c r="O104" s="72"/>
      <c r="P104" s="73"/>
      <c r="Q104" s="74"/>
      <c r="R104" s="75">
        <f>Eingabetabelle!CG62</f>
      </c>
      <c r="S104" s="76"/>
      <c r="T104" s="74"/>
      <c r="U104" s="75">
        <f>Eingabetabelle!CJ62</f>
      </c>
      <c r="V104" s="76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81"/>
      <c r="AH104" s="176"/>
      <c r="AI104" s="179"/>
      <c r="AJ104" s="180"/>
      <c r="AK104" s="179"/>
      <c r="AL104" s="180"/>
      <c r="AM104" s="180"/>
    </row>
    <row r="105" spans="1:39" ht="12.75" hidden="1">
      <c r="A105" s="67">
        <f>IF(Eingabetabelle!BV14="","",Eingabetabelle!BV14)</f>
      </c>
      <c r="B105" s="125">
        <f>Eingabetabelle!BQ63</f>
      </c>
      <c r="C105" s="148"/>
      <c r="D105" s="78">
        <f>Eingabetabelle!BS63</f>
      </c>
      <c r="E105" s="125">
        <f>Eingabetabelle!BT63</f>
      </c>
      <c r="F105" s="148"/>
      <c r="G105" s="78">
        <f>Eingabetabelle!BV63</f>
      </c>
      <c r="H105" s="125">
        <f>Eingabetabelle!BW63</f>
      </c>
      <c r="I105" s="148"/>
      <c r="J105" s="78">
        <f>Eingabetabelle!BY63</f>
      </c>
      <c r="K105" s="125">
        <f>Eingabetabelle!BZ63</f>
      </c>
      <c r="L105" s="148"/>
      <c r="M105" s="78">
        <f>Eingabetabelle!CB63</f>
      </c>
      <c r="N105" s="149"/>
      <c r="O105" s="150"/>
      <c r="P105" s="77"/>
      <c r="Q105" s="125">
        <f>Eingabetabelle!CF63</f>
      </c>
      <c r="R105" s="148"/>
      <c r="S105" s="78">
        <f>Eingabetabelle!CH63</f>
      </c>
      <c r="T105" s="125">
        <f>Eingabetabelle!CI63</f>
      </c>
      <c r="U105" s="148"/>
      <c r="V105" s="78">
        <f>Eingabetabelle!CK63</f>
      </c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81"/>
      <c r="AH105" s="176"/>
      <c r="AI105" s="179"/>
      <c r="AJ105" s="180"/>
      <c r="AK105" s="179"/>
      <c r="AL105" s="180"/>
      <c r="AM105" s="180"/>
    </row>
    <row r="106" spans="1:39" ht="12.75" hidden="1">
      <c r="A106" s="63">
        <f>IF(Eingabetabelle!BR15="","",Eingabetabelle!BR15)</f>
      </c>
      <c r="B106" s="129">
        <f>Eingabetabelle!BQ64</f>
      </c>
      <c r="C106" s="122"/>
      <c r="D106" s="70">
        <f>Eingabetabelle!BS64</f>
      </c>
      <c r="E106" s="129">
        <f>Eingabetabelle!BT64</f>
      </c>
      <c r="F106" s="122"/>
      <c r="G106" s="70">
        <f>Eingabetabelle!BV64</f>
      </c>
      <c r="H106" s="129">
        <f>Eingabetabelle!BW64</f>
      </c>
      <c r="I106" s="122"/>
      <c r="J106" s="70">
        <f>Eingabetabelle!BY64</f>
      </c>
      <c r="K106" s="129">
        <f>Eingabetabelle!BZ64</f>
      </c>
      <c r="L106" s="122"/>
      <c r="M106" s="70">
        <f>Eingabetabelle!CB64</f>
      </c>
      <c r="N106" s="129">
        <f>Eingabetabelle!CC64</f>
      </c>
      <c r="O106" s="122"/>
      <c r="P106" s="70">
        <f>Eingabetabelle!CE64</f>
      </c>
      <c r="Q106" s="123"/>
      <c r="R106" s="124"/>
      <c r="S106" s="69"/>
      <c r="T106" s="129">
        <f>Eingabetabelle!CI64</f>
      </c>
      <c r="U106" s="122"/>
      <c r="V106" s="70">
        <f>Eingabetabelle!CK64</f>
      </c>
      <c r="W106" s="152">
        <f>IF(A106="","",X106*2+Z106)</f>
      </c>
      <c r="X106" s="152">
        <f>IF(A106="","",COUNTIF(B107:V107,"+"))</f>
      </c>
      <c r="Y106" s="152">
        <f>IF(A106="","",COUNTIF(B107:V107,"-"))</f>
      </c>
      <c r="Z106" s="152">
        <f>IF(A106="","",COUNTIF(B107:V107,"+/-"))</f>
      </c>
      <c r="AA106" s="152">
        <f>IF(A106="","",SUM(B106,E106,H106,K106,N106,Q106,T106))</f>
      </c>
      <c r="AB106" s="152">
        <f>IF(A106="","",SUM(G106,J106,M106,P106,S106,V106,D106))</f>
      </c>
      <c r="AC106" s="152">
        <f>IF(AB106="","",IF(AB106=0,0,FIXED(ROUNDDOWN(AA106/AB106,Eingabetabelle!$H$6),Eingabetabelle!$H$6,TRUE)))</f>
      </c>
      <c r="AD106" s="152">
        <f>IF(A106="","",FIXED(ROUNDDOWN(MAX(IF(OR(C107="+",C107="+/-"),B106/D106,0),IF(OR(F107="+",F107="+/-"),E106/G106,0),IF(OR(I107="+",I107="+/-"),H106/J106,0),IF(OR(L107="+",L107="+/-"),K106/M106,0),IF(OR(O107="+",O107="+/-"),N106/P106,0),IF(OR(R107="+",R107="+/-"),Q106/S106,0),IF(OR(U107="+",U107="+/-"),T106/V106,0)),Eingabetabelle!$H$6),Eingabetabelle!$H$6,TRUE))</f>
      </c>
      <c r="AE106" s="152">
        <f>IF(A106="","",MAX(D108,G108,J108,M108,P108,S108,V108))</f>
      </c>
      <c r="AF106" s="152">
        <f>IF(A106="","",RANK(AM106,$AM$91:$AM$111,FALSE))</f>
      </c>
      <c r="AG106" s="181">
        <f>IF(W106="",0,W106)</f>
        <v>0</v>
      </c>
      <c r="AH106" s="176">
        <f>RANK(AG106,$AG$91:$AG$111,TRUE)</f>
        <v>1</v>
      </c>
      <c r="AI106" s="179">
        <f>IF(AC106="",0,AC106*10^3+AD106*10^-3)</f>
        <v>0</v>
      </c>
      <c r="AJ106" s="180">
        <f>RANK(AI106,$AI$91:$AI$111,TRUE)</f>
        <v>1</v>
      </c>
      <c r="AK106" s="179">
        <f>IF(AE106="",0,AE106)</f>
        <v>0</v>
      </c>
      <c r="AL106" s="180">
        <f>RANK(AK106,$AK$91:$AK$111,TRUE)</f>
        <v>1</v>
      </c>
      <c r="AM106" s="180">
        <f>AL106+AJ106*10+AH106*10^2</f>
        <v>111</v>
      </c>
    </row>
    <row r="107" spans="1:39" ht="14.25" hidden="1">
      <c r="A107" s="65">
        <f>IF(Eingabetabelle!BT15="","",Eingabetabelle!BT15)</f>
      </c>
      <c r="B107" s="74"/>
      <c r="C107" s="75">
        <f>Eingabetabelle!BR65</f>
      </c>
      <c r="D107" s="76"/>
      <c r="E107" s="74"/>
      <c r="F107" s="75">
        <f>Eingabetabelle!BU65</f>
      </c>
      <c r="G107" s="76"/>
      <c r="H107" s="74"/>
      <c r="I107" s="75">
        <f>Eingabetabelle!BX65</f>
      </c>
      <c r="J107" s="76"/>
      <c r="K107" s="74"/>
      <c r="L107" s="75">
        <f>Eingabetabelle!CA65</f>
      </c>
      <c r="M107" s="76"/>
      <c r="N107" s="74"/>
      <c r="O107" s="75">
        <f>Eingabetabelle!CD65</f>
      </c>
      <c r="P107" s="76"/>
      <c r="Q107" s="71"/>
      <c r="R107" s="72"/>
      <c r="S107" s="73"/>
      <c r="T107" s="74"/>
      <c r="U107" s="75">
        <f>Eingabetabelle!CJ65</f>
      </c>
      <c r="V107" s="76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81"/>
      <c r="AH107" s="176"/>
      <c r="AI107" s="179"/>
      <c r="AJ107" s="180"/>
      <c r="AK107" s="179"/>
      <c r="AL107" s="180"/>
      <c r="AM107" s="180"/>
    </row>
    <row r="108" spans="1:39" ht="12.75" hidden="1">
      <c r="A108" s="67">
        <f>IF(Eingabetabelle!BV15="","",Eingabetabelle!BV15)</f>
      </c>
      <c r="B108" s="125">
        <f>Eingabetabelle!BQ66</f>
      </c>
      <c r="C108" s="148"/>
      <c r="D108" s="78">
        <f>Eingabetabelle!BS66</f>
      </c>
      <c r="E108" s="125">
        <f>Eingabetabelle!BT66</f>
      </c>
      <c r="F108" s="148"/>
      <c r="G108" s="78">
        <f>Eingabetabelle!BV66</f>
      </c>
      <c r="H108" s="125">
        <f>Eingabetabelle!BW66</f>
      </c>
      <c r="I108" s="148"/>
      <c r="J108" s="78">
        <f>Eingabetabelle!BY66</f>
      </c>
      <c r="K108" s="125">
        <f>Eingabetabelle!BZ66</f>
      </c>
      <c r="L108" s="148"/>
      <c r="M108" s="78">
        <f>Eingabetabelle!CB66</f>
      </c>
      <c r="N108" s="125">
        <f>Eingabetabelle!CC66</f>
      </c>
      <c r="O108" s="148"/>
      <c r="P108" s="78">
        <f>Eingabetabelle!CE66</f>
      </c>
      <c r="Q108" s="149"/>
      <c r="R108" s="150"/>
      <c r="S108" s="77"/>
      <c r="T108" s="125">
        <f>Eingabetabelle!CI66</f>
      </c>
      <c r="U108" s="148"/>
      <c r="V108" s="78">
        <f>Eingabetabelle!CK66</f>
      </c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81"/>
      <c r="AH108" s="176"/>
      <c r="AI108" s="179"/>
      <c r="AJ108" s="180"/>
      <c r="AK108" s="179"/>
      <c r="AL108" s="180"/>
      <c r="AM108" s="180"/>
    </row>
    <row r="109" spans="1:39" ht="12.75" hidden="1">
      <c r="A109" s="63">
        <f>IF(Eingabetabelle!BR16="","",Eingabetabelle!BR16)</f>
      </c>
      <c r="B109" s="129">
        <f>Eingabetabelle!BQ67</f>
      </c>
      <c r="C109" s="122"/>
      <c r="D109" s="70">
        <f>Eingabetabelle!BS67</f>
      </c>
      <c r="E109" s="129">
        <f>Eingabetabelle!BT67</f>
      </c>
      <c r="F109" s="122"/>
      <c r="G109" s="70">
        <f>Eingabetabelle!BV67</f>
      </c>
      <c r="H109" s="129">
        <f>Eingabetabelle!BW67</f>
      </c>
      <c r="I109" s="122"/>
      <c r="J109" s="70">
        <f>Eingabetabelle!BY67</f>
      </c>
      <c r="K109" s="129">
        <f>Eingabetabelle!BZ67</f>
      </c>
      <c r="L109" s="122"/>
      <c r="M109" s="70">
        <f>Eingabetabelle!CB67</f>
      </c>
      <c r="N109" s="129">
        <f>Eingabetabelle!CC67</f>
      </c>
      <c r="O109" s="122"/>
      <c r="P109" s="70">
        <f>Eingabetabelle!CE67</f>
      </c>
      <c r="Q109" s="129">
        <f>Eingabetabelle!CF67</f>
      </c>
      <c r="R109" s="122"/>
      <c r="S109" s="70">
        <f>Eingabetabelle!CH67</f>
      </c>
      <c r="T109" s="123"/>
      <c r="U109" s="124"/>
      <c r="V109" s="69"/>
      <c r="W109" s="152">
        <f>IF(A109="","",X109*2+Z109)</f>
      </c>
      <c r="X109" s="152">
        <f>IF(A109="","",COUNTIF(B110:V110,"+"))</f>
      </c>
      <c r="Y109" s="152">
        <f>IF(A109="","",COUNTIF(B110:V110,"-"))</f>
      </c>
      <c r="Z109" s="152">
        <f>IF(A109="","",COUNTIF(B110:V110,"+/-"))</f>
      </c>
      <c r="AA109" s="152">
        <f>IF(A109="","",SUM(B109,E109,H109,K109,N109,Q109,T109))</f>
      </c>
      <c r="AB109" s="152">
        <f>IF(A109="","",SUM(G109,J109,M109,P109,S109,V109,D109))</f>
      </c>
      <c r="AC109" s="152">
        <f>IF(AB109="","",IF(AB109=0,0,FIXED(ROUNDDOWN(AA109/AB109,Eingabetabelle!$H$6),Eingabetabelle!$H$6,TRUE)))</f>
      </c>
      <c r="AD109" s="152">
        <f>IF(A109="","",FIXED(ROUNDDOWN(MAX(IF(OR(C110="+",C110="+/-"),B109/D109,0),IF(OR(F110="+",F110="+/-"),E109/G109,0),IF(OR(I110="+",I110="+/-"),H109/J109,0),IF(OR(L110="+",L110="+/-"),K109/M109,0),IF(OR(O110="+",O110="+/-"),N109/P109,0),IF(OR(R110="+",R110="+/-"),Q109/S109,0),IF(OR(U110="+",U110="+/-"),T109/V109,0)),Eingabetabelle!$H$6),Eingabetabelle!$H$6,TRUE))</f>
      </c>
      <c r="AE109" s="152">
        <f>IF(A109="","",MAX(D111,G111,J111,M111,P111,S111,V111))</f>
      </c>
      <c r="AF109" s="152">
        <f>IF(A109="","",RANK(AM109,$AM$91:$AM$111,FALSE))</f>
      </c>
      <c r="AG109" s="181">
        <f>IF(W109="",0,W109)</f>
        <v>0</v>
      </c>
      <c r="AH109" s="176">
        <f>RANK(AG109,$AG$91:$AG$111,TRUE)</f>
        <v>1</v>
      </c>
      <c r="AI109" s="179">
        <f>IF(AC109="",0,AC109*10^3+AD109*10^-3)</f>
        <v>0</v>
      </c>
      <c r="AJ109" s="180">
        <f>RANK(AI109,$AI$91:$AI$111,TRUE)</f>
        <v>1</v>
      </c>
      <c r="AK109" s="179">
        <f>IF(AE109="",0,AE109)</f>
        <v>0</v>
      </c>
      <c r="AL109" s="180">
        <f>RANK(AK109,$AK$91:$AK$111,TRUE)</f>
        <v>1</v>
      </c>
      <c r="AM109" s="180">
        <f>AL109+AJ109*10+AH109*10^2</f>
        <v>111</v>
      </c>
    </row>
    <row r="110" spans="1:39" ht="14.25" hidden="1">
      <c r="A110" s="65">
        <f>IF(Eingabetabelle!BT16="","",Eingabetabelle!BT16)</f>
      </c>
      <c r="B110" s="74"/>
      <c r="C110" s="75">
        <f>Eingabetabelle!BR68</f>
      </c>
      <c r="D110" s="76"/>
      <c r="E110" s="74"/>
      <c r="F110" s="75">
        <f>Eingabetabelle!BU68</f>
      </c>
      <c r="G110" s="76"/>
      <c r="H110" s="74"/>
      <c r="I110" s="75">
        <f>Eingabetabelle!BX68</f>
      </c>
      <c r="J110" s="76"/>
      <c r="K110" s="74"/>
      <c r="L110" s="75">
        <f>Eingabetabelle!CA68</f>
      </c>
      <c r="M110" s="76"/>
      <c r="N110" s="74"/>
      <c r="O110" s="75">
        <f>Eingabetabelle!CD68</f>
      </c>
      <c r="P110" s="76"/>
      <c r="Q110" s="74"/>
      <c r="R110" s="75">
        <f>Eingabetabelle!CG68</f>
      </c>
      <c r="S110" s="76"/>
      <c r="T110" s="71"/>
      <c r="U110" s="72"/>
      <c r="V110" s="7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81"/>
      <c r="AH110" s="176"/>
      <c r="AI110" s="179"/>
      <c r="AJ110" s="180"/>
      <c r="AK110" s="179"/>
      <c r="AL110" s="180"/>
      <c r="AM110" s="180"/>
    </row>
    <row r="111" spans="1:39" ht="12.75" hidden="1">
      <c r="A111" s="67">
        <f>IF(Eingabetabelle!BV16="","",Eingabetabelle!BV16)</f>
      </c>
      <c r="B111" s="125">
        <f>Eingabetabelle!BQ69</f>
      </c>
      <c r="C111" s="148"/>
      <c r="D111" s="78">
        <f>Eingabetabelle!BS69</f>
      </c>
      <c r="E111" s="125">
        <f>Eingabetabelle!BT69</f>
      </c>
      <c r="F111" s="148"/>
      <c r="G111" s="78">
        <f>Eingabetabelle!BV69</f>
      </c>
      <c r="H111" s="125">
        <f>Eingabetabelle!BW69</f>
      </c>
      <c r="I111" s="148"/>
      <c r="J111" s="78">
        <f>Eingabetabelle!BY69</f>
      </c>
      <c r="K111" s="125">
        <f>Eingabetabelle!BZ69</f>
      </c>
      <c r="L111" s="148"/>
      <c r="M111" s="78">
        <f>Eingabetabelle!CB69</f>
      </c>
      <c r="N111" s="125">
        <f>Eingabetabelle!CC69</f>
      </c>
      <c r="O111" s="148"/>
      <c r="P111" s="78">
        <f>Eingabetabelle!CE69</f>
      </c>
      <c r="Q111" s="125">
        <f>Eingabetabelle!CF69</f>
      </c>
      <c r="R111" s="148"/>
      <c r="S111" s="78">
        <f>Eingabetabelle!CH69</f>
      </c>
      <c r="T111" s="149"/>
      <c r="U111" s="150"/>
      <c r="V111" s="77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81"/>
      <c r="AH111" s="176"/>
      <c r="AI111" s="179"/>
      <c r="AJ111" s="180"/>
      <c r="AK111" s="179"/>
      <c r="AL111" s="180"/>
      <c r="AM111" s="180"/>
    </row>
    <row r="112" spans="2:22" ht="12.75" hidden="1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32" ht="18.75" customHeight="1" hidden="1">
      <c r="A113" s="157" t="s">
        <v>48</v>
      </c>
      <c r="B113" s="157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>
        <f>IF(Eingabetabelle!BW10="","",Eingabetabelle!BW10)</f>
      </c>
      <c r="AD113" s="151"/>
      <c r="AE113" s="151"/>
      <c r="AF113" s="151"/>
    </row>
    <row r="114" spans="1:32" ht="18.75" customHeight="1" hidden="1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</row>
    <row r="115" spans="2:22" ht="12.75" hidden="1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2:22" ht="12.75" hidden="1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2:22" ht="12.75" hidden="1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2:22" ht="12.75" hidden="1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</sheetData>
  <sheetProtection password="CAE3" sheet="1" objects="1" scenarios="1"/>
  <mergeCells count="780">
    <mergeCell ref="AL109:AL111"/>
    <mergeCell ref="AM109:AM111"/>
    <mergeCell ref="AH109:AH111"/>
    <mergeCell ref="AI109:AI111"/>
    <mergeCell ref="AJ109:AJ111"/>
    <mergeCell ref="AK109:AK111"/>
    <mergeCell ref="AL106:AL108"/>
    <mergeCell ref="AM106:AM108"/>
    <mergeCell ref="AH103:AH105"/>
    <mergeCell ref="AI103:AI105"/>
    <mergeCell ref="AH106:AH108"/>
    <mergeCell ref="AI106:AI108"/>
    <mergeCell ref="AJ106:AJ108"/>
    <mergeCell ref="AK106:AK108"/>
    <mergeCell ref="AJ103:AJ105"/>
    <mergeCell ref="AK103:AK105"/>
    <mergeCell ref="AL97:AL99"/>
    <mergeCell ref="AM97:AM99"/>
    <mergeCell ref="AL100:AL102"/>
    <mergeCell ref="AM100:AM102"/>
    <mergeCell ref="AL103:AL105"/>
    <mergeCell ref="AM103:AM105"/>
    <mergeCell ref="AH100:AH102"/>
    <mergeCell ref="AI100:AI102"/>
    <mergeCell ref="AJ100:AJ102"/>
    <mergeCell ref="AK100:AK102"/>
    <mergeCell ref="AH97:AH99"/>
    <mergeCell ref="AI97:AI99"/>
    <mergeCell ref="AJ97:AJ99"/>
    <mergeCell ref="AK97:AK99"/>
    <mergeCell ref="AL91:AL93"/>
    <mergeCell ref="AM91:AM93"/>
    <mergeCell ref="AH94:AH96"/>
    <mergeCell ref="AI94:AI96"/>
    <mergeCell ref="AJ94:AJ96"/>
    <mergeCell ref="AK94:AK96"/>
    <mergeCell ref="AL94:AL96"/>
    <mergeCell ref="AM94:AM96"/>
    <mergeCell ref="AH91:AH93"/>
    <mergeCell ref="AI91:AI93"/>
    <mergeCell ref="AK91:AK93"/>
    <mergeCell ref="B88:D88"/>
    <mergeCell ref="E88:G88"/>
    <mergeCell ref="H88:J88"/>
    <mergeCell ref="K88:M88"/>
    <mergeCell ref="N88:P88"/>
    <mergeCell ref="Q88:S88"/>
    <mergeCell ref="T88:V88"/>
    <mergeCell ref="B89:D89"/>
    <mergeCell ref="H89:J89"/>
    <mergeCell ref="AJ91:AJ93"/>
    <mergeCell ref="Q89:S89"/>
    <mergeCell ref="T89:V89"/>
    <mergeCell ref="N90:P90"/>
    <mergeCell ref="Q90:S90"/>
    <mergeCell ref="T90:V90"/>
    <mergeCell ref="Z91:Z93"/>
    <mergeCell ref="AA91:AA93"/>
    <mergeCell ref="AA88:AB89"/>
    <mergeCell ref="AC88:AD89"/>
    <mergeCell ref="B90:D90"/>
    <mergeCell ref="E90:G90"/>
    <mergeCell ref="H90:J90"/>
    <mergeCell ref="K90:M90"/>
    <mergeCell ref="E89:G89"/>
    <mergeCell ref="W91:W93"/>
    <mergeCell ref="X91:X93"/>
    <mergeCell ref="Y91:Y93"/>
    <mergeCell ref="K89:M89"/>
    <mergeCell ref="N89:P89"/>
    <mergeCell ref="AE94:AE96"/>
    <mergeCell ref="AB91:AB93"/>
    <mergeCell ref="AC91:AC93"/>
    <mergeCell ref="AD91:AD93"/>
    <mergeCell ref="AE91:AE93"/>
    <mergeCell ref="AE97:AE99"/>
    <mergeCell ref="AF91:AF93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AE100:AE102"/>
    <mergeCell ref="AF94:AF96"/>
    <mergeCell ref="W97:W99"/>
    <mergeCell ref="X97:X99"/>
    <mergeCell ref="Y97:Y99"/>
    <mergeCell ref="Z97:Z99"/>
    <mergeCell ref="AA97:AA99"/>
    <mergeCell ref="AB97:AB99"/>
    <mergeCell ref="AC97:AC99"/>
    <mergeCell ref="AD97:AD99"/>
    <mergeCell ref="AE103:AE105"/>
    <mergeCell ref="AF97:AF99"/>
    <mergeCell ref="W100:W102"/>
    <mergeCell ref="X100:X102"/>
    <mergeCell ref="Y100:Y102"/>
    <mergeCell ref="Z100:Z102"/>
    <mergeCell ref="AA100:AA102"/>
    <mergeCell ref="AB100:AB102"/>
    <mergeCell ref="AC100:AC102"/>
    <mergeCell ref="AD100:AD102"/>
    <mergeCell ref="AE106:AE108"/>
    <mergeCell ref="AF100:AF102"/>
    <mergeCell ref="W103:W105"/>
    <mergeCell ref="X103:X105"/>
    <mergeCell ref="Y103:Y105"/>
    <mergeCell ref="Z103:Z105"/>
    <mergeCell ref="AA103:AA105"/>
    <mergeCell ref="AB103:AB105"/>
    <mergeCell ref="AC103:AC105"/>
    <mergeCell ref="AD103:AD105"/>
    <mergeCell ref="AE109:AE111"/>
    <mergeCell ref="AF103:AF105"/>
    <mergeCell ref="W106:W108"/>
    <mergeCell ref="X106:X108"/>
    <mergeCell ref="Y106:Y108"/>
    <mergeCell ref="Z106:Z108"/>
    <mergeCell ref="AA106:AA108"/>
    <mergeCell ref="AB106:AB108"/>
    <mergeCell ref="AC106:AC108"/>
    <mergeCell ref="AD106:AD108"/>
    <mergeCell ref="AA109:AA111"/>
    <mergeCell ref="AB109:AB111"/>
    <mergeCell ref="AC109:AC111"/>
    <mergeCell ref="AD109:AD111"/>
    <mergeCell ref="W109:W111"/>
    <mergeCell ref="X109:X111"/>
    <mergeCell ref="Y109:Y111"/>
    <mergeCell ref="Z109:Z111"/>
    <mergeCell ref="AF109:AF111"/>
    <mergeCell ref="AG91:AG93"/>
    <mergeCell ref="AG94:AG96"/>
    <mergeCell ref="AG97:AG99"/>
    <mergeCell ref="AG100:AG102"/>
    <mergeCell ref="AG103:AG105"/>
    <mergeCell ref="AG106:AG108"/>
    <mergeCell ref="AG109:AG111"/>
    <mergeCell ref="AF106:AF108"/>
    <mergeCell ref="AE88:AE90"/>
    <mergeCell ref="AF88:AF90"/>
    <mergeCell ref="A80:N81"/>
    <mergeCell ref="AB80:AF80"/>
    <mergeCell ref="AB81:AF81"/>
    <mergeCell ref="A82:N83"/>
    <mergeCell ref="AB82:AF82"/>
    <mergeCell ref="AB83:AF83"/>
    <mergeCell ref="B84:V84"/>
    <mergeCell ref="Y84:AB84"/>
    <mergeCell ref="AC84:AF84"/>
    <mergeCell ref="B85:V85"/>
    <mergeCell ref="Y85:AB85"/>
    <mergeCell ref="AC85:AF85"/>
    <mergeCell ref="B86:V86"/>
    <mergeCell ref="Y86:AB86"/>
    <mergeCell ref="AC86:AF86"/>
    <mergeCell ref="A113:B113"/>
    <mergeCell ref="C113:AF113"/>
    <mergeCell ref="H96:I96"/>
    <mergeCell ref="K96:L96"/>
    <mergeCell ref="N96:O96"/>
    <mergeCell ref="Q96:R96"/>
    <mergeCell ref="T96:U96"/>
    <mergeCell ref="A114:AF114"/>
    <mergeCell ref="B93:C93"/>
    <mergeCell ref="E93:F93"/>
    <mergeCell ref="H93:I93"/>
    <mergeCell ref="K93:L93"/>
    <mergeCell ref="N93:O93"/>
    <mergeCell ref="Q93:R93"/>
    <mergeCell ref="T93:U93"/>
    <mergeCell ref="B96:C96"/>
    <mergeCell ref="E96:F96"/>
    <mergeCell ref="B99:C99"/>
    <mergeCell ref="E99:F99"/>
    <mergeCell ref="H99:I99"/>
    <mergeCell ref="K99:L99"/>
    <mergeCell ref="N99:O99"/>
    <mergeCell ref="Q99:R99"/>
    <mergeCell ref="T99:U99"/>
    <mergeCell ref="B102:C102"/>
    <mergeCell ref="E102:F102"/>
    <mergeCell ref="H102:I102"/>
    <mergeCell ref="K102:L102"/>
    <mergeCell ref="N102:O102"/>
    <mergeCell ref="Q102:R102"/>
    <mergeCell ref="T102:U102"/>
    <mergeCell ref="B105:C105"/>
    <mergeCell ref="E105:F105"/>
    <mergeCell ref="H105:I105"/>
    <mergeCell ref="K105:L105"/>
    <mergeCell ref="N105:O105"/>
    <mergeCell ref="Q105:R105"/>
    <mergeCell ref="T105:U105"/>
    <mergeCell ref="B108:C108"/>
    <mergeCell ref="E108:F108"/>
    <mergeCell ref="H108:I108"/>
    <mergeCell ref="K108:L108"/>
    <mergeCell ref="N108:O108"/>
    <mergeCell ref="Q108:R108"/>
    <mergeCell ref="T108:U108"/>
    <mergeCell ref="B111:C111"/>
    <mergeCell ref="E111:F111"/>
    <mergeCell ref="H111:I111"/>
    <mergeCell ref="K111:L111"/>
    <mergeCell ref="N111:O111"/>
    <mergeCell ref="Q111:R111"/>
    <mergeCell ref="T111:U111"/>
    <mergeCell ref="B91:C91"/>
    <mergeCell ref="E91:F91"/>
    <mergeCell ref="H91:I91"/>
    <mergeCell ref="K91:L91"/>
    <mergeCell ref="N91:O91"/>
    <mergeCell ref="Q91:R91"/>
    <mergeCell ref="T91:U91"/>
    <mergeCell ref="B94:C94"/>
    <mergeCell ref="E94:F94"/>
    <mergeCell ref="H94:I94"/>
    <mergeCell ref="K94:L94"/>
    <mergeCell ref="N94:O94"/>
    <mergeCell ref="Q94:R94"/>
    <mergeCell ref="T94:U94"/>
    <mergeCell ref="B97:C97"/>
    <mergeCell ref="E97:F97"/>
    <mergeCell ref="H97:I97"/>
    <mergeCell ref="K97:L97"/>
    <mergeCell ref="N97:O97"/>
    <mergeCell ref="Q97:R97"/>
    <mergeCell ref="T97:U97"/>
    <mergeCell ref="B100:C100"/>
    <mergeCell ref="E100:F100"/>
    <mergeCell ref="H100:I100"/>
    <mergeCell ref="K100:L100"/>
    <mergeCell ref="N100:O100"/>
    <mergeCell ref="Q100:R100"/>
    <mergeCell ref="T100:U100"/>
    <mergeCell ref="B103:C103"/>
    <mergeCell ref="E103:F103"/>
    <mergeCell ref="H103:I103"/>
    <mergeCell ref="K103:L103"/>
    <mergeCell ref="N103:O103"/>
    <mergeCell ref="Q103:R103"/>
    <mergeCell ref="T103:U103"/>
    <mergeCell ref="B106:C106"/>
    <mergeCell ref="E106:F106"/>
    <mergeCell ref="H106:I106"/>
    <mergeCell ref="K106:L106"/>
    <mergeCell ref="N106:O106"/>
    <mergeCell ref="Q106:R106"/>
    <mergeCell ref="T106:U106"/>
    <mergeCell ref="B109:C109"/>
    <mergeCell ref="E109:F109"/>
    <mergeCell ref="H109:I109"/>
    <mergeCell ref="K109:L109"/>
    <mergeCell ref="N109:O109"/>
    <mergeCell ref="Q109:R109"/>
    <mergeCell ref="T109:U109"/>
    <mergeCell ref="N68:O68"/>
    <mergeCell ref="Q68:R68"/>
    <mergeCell ref="T68:U68"/>
    <mergeCell ref="B71:C71"/>
    <mergeCell ref="E71:F71"/>
    <mergeCell ref="H71:I71"/>
    <mergeCell ref="K71:L71"/>
    <mergeCell ref="N71:O71"/>
    <mergeCell ref="Q71:R71"/>
    <mergeCell ref="T71:U71"/>
    <mergeCell ref="B68:C68"/>
    <mergeCell ref="E68:F68"/>
    <mergeCell ref="H68:I68"/>
    <mergeCell ref="K68:L68"/>
    <mergeCell ref="N62:O62"/>
    <mergeCell ref="Q62:R62"/>
    <mergeCell ref="T62:U62"/>
    <mergeCell ref="B65:C65"/>
    <mergeCell ref="E65:F65"/>
    <mergeCell ref="H65:I65"/>
    <mergeCell ref="K65:L65"/>
    <mergeCell ref="N65:O65"/>
    <mergeCell ref="Q65:R65"/>
    <mergeCell ref="T65:U65"/>
    <mergeCell ref="B62:C62"/>
    <mergeCell ref="E62:F62"/>
    <mergeCell ref="H62:I62"/>
    <mergeCell ref="K62:L62"/>
    <mergeCell ref="N56:O56"/>
    <mergeCell ref="Q56:R56"/>
    <mergeCell ref="T56:U56"/>
    <mergeCell ref="B59:C59"/>
    <mergeCell ref="E59:F59"/>
    <mergeCell ref="H59:I59"/>
    <mergeCell ref="K59:L59"/>
    <mergeCell ref="N59:O59"/>
    <mergeCell ref="Q59:R59"/>
    <mergeCell ref="T59:U59"/>
    <mergeCell ref="B56:C56"/>
    <mergeCell ref="E56:F56"/>
    <mergeCell ref="H56:I56"/>
    <mergeCell ref="K56:L56"/>
    <mergeCell ref="N73:O73"/>
    <mergeCell ref="Q73:R73"/>
    <mergeCell ref="T73:U73"/>
    <mergeCell ref="B53:C53"/>
    <mergeCell ref="E53:F53"/>
    <mergeCell ref="H53:I53"/>
    <mergeCell ref="K53:L53"/>
    <mergeCell ref="N53:O53"/>
    <mergeCell ref="Q53:R53"/>
    <mergeCell ref="T53:U53"/>
    <mergeCell ref="B73:C73"/>
    <mergeCell ref="E73:F73"/>
    <mergeCell ref="H73:I73"/>
    <mergeCell ref="K73:L73"/>
    <mergeCell ref="N67:O67"/>
    <mergeCell ref="Q67:R67"/>
    <mergeCell ref="T67:U67"/>
    <mergeCell ref="B70:C70"/>
    <mergeCell ref="E70:F70"/>
    <mergeCell ref="H70:I70"/>
    <mergeCell ref="K70:L70"/>
    <mergeCell ref="N70:O70"/>
    <mergeCell ref="Q70:R70"/>
    <mergeCell ref="T70:U70"/>
    <mergeCell ref="B67:C67"/>
    <mergeCell ref="E67:F67"/>
    <mergeCell ref="H67:I67"/>
    <mergeCell ref="K67:L67"/>
    <mergeCell ref="N61:O61"/>
    <mergeCell ref="Q61:R61"/>
    <mergeCell ref="T61:U61"/>
    <mergeCell ref="B64:C64"/>
    <mergeCell ref="E64:F64"/>
    <mergeCell ref="H64:I64"/>
    <mergeCell ref="K64:L64"/>
    <mergeCell ref="N64:O64"/>
    <mergeCell ref="Q64:R64"/>
    <mergeCell ref="T64:U64"/>
    <mergeCell ref="B61:C61"/>
    <mergeCell ref="E61:F61"/>
    <mergeCell ref="H61:I61"/>
    <mergeCell ref="K61:L61"/>
    <mergeCell ref="A76:AF76"/>
    <mergeCell ref="B55:C55"/>
    <mergeCell ref="E55:F55"/>
    <mergeCell ref="H55:I55"/>
    <mergeCell ref="K55:L55"/>
    <mergeCell ref="N55:O55"/>
    <mergeCell ref="Q55:R55"/>
    <mergeCell ref="T55:U55"/>
    <mergeCell ref="B58:C58"/>
    <mergeCell ref="E58:F58"/>
    <mergeCell ref="B48:V48"/>
    <mergeCell ref="Y48:AB48"/>
    <mergeCell ref="AC48:AF48"/>
    <mergeCell ref="A75:B75"/>
    <mergeCell ref="C75:AF75"/>
    <mergeCell ref="H58:I58"/>
    <mergeCell ref="K58:L58"/>
    <mergeCell ref="N58:O58"/>
    <mergeCell ref="Q58:R58"/>
    <mergeCell ref="T58:U58"/>
    <mergeCell ref="AC46:AF46"/>
    <mergeCell ref="B47:V47"/>
    <mergeCell ref="Y47:AB47"/>
    <mergeCell ref="AC47:AF47"/>
    <mergeCell ref="AE50:AE52"/>
    <mergeCell ref="AF50:AF52"/>
    <mergeCell ref="A42:N43"/>
    <mergeCell ref="AB42:AF42"/>
    <mergeCell ref="AB43:AF43"/>
    <mergeCell ref="A44:N45"/>
    <mergeCell ref="AB44:AF44"/>
    <mergeCell ref="AB45:AF45"/>
    <mergeCell ref="B46:V46"/>
    <mergeCell ref="Y46:AB46"/>
    <mergeCell ref="AF71:AF73"/>
    <mergeCell ref="AG53:AG55"/>
    <mergeCell ref="AG56:AG58"/>
    <mergeCell ref="AG59:AG61"/>
    <mergeCell ref="AG62:AG64"/>
    <mergeCell ref="AG65:AG67"/>
    <mergeCell ref="AG68:AG70"/>
    <mergeCell ref="AG71:AG73"/>
    <mergeCell ref="AF68:AF70"/>
    <mergeCell ref="W71:W73"/>
    <mergeCell ref="X71:X73"/>
    <mergeCell ref="Y71:Y73"/>
    <mergeCell ref="Z71:Z73"/>
    <mergeCell ref="AA71:AA73"/>
    <mergeCell ref="AB71:AB73"/>
    <mergeCell ref="AC71:AC73"/>
    <mergeCell ref="AD71:AD73"/>
    <mergeCell ref="AE71:AE73"/>
    <mergeCell ref="AF65:AF67"/>
    <mergeCell ref="W68:W70"/>
    <mergeCell ref="X68:X70"/>
    <mergeCell ref="Y68:Y70"/>
    <mergeCell ref="Z68:Z70"/>
    <mergeCell ref="AA68:AA70"/>
    <mergeCell ref="AB68:AB70"/>
    <mergeCell ref="AC68:AC70"/>
    <mergeCell ref="AD68:AD70"/>
    <mergeCell ref="AE68:AE70"/>
    <mergeCell ref="AF62:AF64"/>
    <mergeCell ref="W65:W67"/>
    <mergeCell ref="X65:X67"/>
    <mergeCell ref="Y65:Y67"/>
    <mergeCell ref="Z65:Z67"/>
    <mergeCell ref="AA65:AA67"/>
    <mergeCell ref="AB65:AB67"/>
    <mergeCell ref="AC65:AC67"/>
    <mergeCell ref="AD65:AD67"/>
    <mergeCell ref="AE65:AE67"/>
    <mergeCell ref="AF59:AF61"/>
    <mergeCell ref="W62:W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56:AF58"/>
    <mergeCell ref="W59:W61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3:AF55"/>
    <mergeCell ref="W56:W58"/>
    <mergeCell ref="X56:X58"/>
    <mergeCell ref="Y56:Y58"/>
    <mergeCell ref="Z56:Z58"/>
    <mergeCell ref="AA56:AA58"/>
    <mergeCell ref="AB56:AB58"/>
    <mergeCell ref="AC56:AC58"/>
    <mergeCell ref="AD56:AD58"/>
    <mergeCell ref="AE56:AE58"/>
    <mergeCell ref="AB53:AB55"/>
    <mergeCell ref="AC53:AC55"/>
    <mergeCell ref="AD53:AD55"/>
    <mergeCell ref="AE53:AE55"/>
    <mergeCell ref="E51:G51"/>
    <mergeCell ref="W53:W55"/>
    <mergeCell ref="X53:X55"/>
    <mergeCell ref="Y53:Y55"/>
    <mergeCell ref="K51:M51"/>
    <mergeCell ref="N51:P51"/>
    <mergeCell ref="B52:D52"/>
    <mergeCell ref="E52:G52"/>
    <mergeCell ref="H52:J52"/>
    <mergeCell ref="K52:M52"/>
    <mergeCell ref="AJ53:AJ55"/>
    <mergeCell ref="Q51:S51"/>
    <mergeCell ref="T51:V51"/>
    <mergeCell ref="N52:P52"/>
    <mergeCell ref="Q52:S52"/>
    <mergeCell ref="T52:V52"/>
    <mergeCell ref="Z53:Z55"/>
    <mergeCell ref="AA53:AA55"/>
    <mergeCell ref="AA50:AB51"/>
    <mergeCell ref="AC50:AD51"/>
    <mergeCell ref="AK53:AK55"/>
    <mergeCell ref="B50:D50"/>
    <mergeCell ref="E50:G50"/>
    <mergeCell ref="H50:J50"/>
    <mergeCell ref="K50:M50"/>
    <mergeCell ref="N50:P50"/>
    <mergeCell ref="Q50:S50"/>
    <mergeCell ref="T50:V50"/>
    <mergeCell ref="B51:D51"/>
    <mergeCell ref="H51:J51"/>
    <mergeCell ref="AL53:AL55"/>
    <mergeCell ref="AM53:AM55"/>
    <mergeCell ref="AH56:AH58"/>
    <mergeCell ref="AI56:AI58"/>
    <mergeCell ref="AJ56:AJ58"/>
    <mergeCell ref="AK56:AK58"/>
    <mergeCell ref="AL56:AL58"/>
    <mergeCell ref="AM56:AM58"/>
    <mergeCell ref="AH53:AH55"/>
    <mergeCell ref="AI53:AI55"/>
    <mergeCell ref="AH59:AH61"/>
    <mergeCell ref="AI59:AI61"/>
    <mergeCell ref="AJ59:AJ61"/>
    <mergeCell ref="AK59:AK61"/>
    <mergeCell ref="AL65:AL67"/>
    <mergeCell ref="AM65:AM67"/>
    <mergeCell ref="AH62:AH64"/>
    <mergeCell ref="AI62:AI64"/>
    <mergeCell ref="AJ62:AJ64"/>
    <mergeCell ref="AK62:AK64"/>
    <mergeCell ref="AL59:AL61"/>
    <mergeCell ref="AM59:AM61"/>
    <mergeCell ref="AL62:AL64"/>
    <mergeCell ref="AM62:AM64"/>
    <mergeCell ref="AL68:AL70"/>
    <mergeCell ref="AM68:AM70"/>
    <mergeCell ref="AH65:AH67"/>
    <mergeCell ref="AI65:AI67"/>
    <mergeCell ref="AH68:AH70"/>
    <mergeCell ref="AI68:AI70"/>
    <mergeCell ref="AJ68:AJ70"/>
    <mergeCell ref="AK68:AK70"/>
    <mergeCell ref="AJ65:AJ67"/>
    <mergeCell ref="AK65:AK67"/>
    <mergeCell ref="AL71:AL73"/>
    <mergeCell ref="AM71:AM73"/>
    <mergeCell ref="AH71:AH73"/>
    <mergeCell ref="AI71:AI73"/>
    <mergeCell ref="AJ71:AJ73"/>
    <mergeCell ref="AK71:AK73"/>
    <mergeCell ref="AL31:AL33"/>
    <mergeCell ref="AM31:AM33"/>
    <mergeCell ref="AH31:AH33"/>
    <mergeCell ref="AI31:AI33"/>
    <mergeCell ref="AJ31:AJ33"/>
    <mergeCell ref="AK31:AK33"/>
    <mergeCell ref="AL28:AL30"/>
    <mergeCell ref="AM28:AM30"/>
    <mergeCell ref="AH25:AH27"/>
    <mergeCell ref="AI25:AI27"/>
    <mergeCell ref="AH28:AH30"/>
    <mergeCell ref="AI28:AI30"/>
    <mergeCell ref="AJ28:AJ30"/>
    <mergeCell ref="AK28:AK30"/>
    <mergeCell ref="AJ25:AJ27"/>
    <mergeCell ref="AK25:AK27"/>
    <mergeCell ref="AL19:AL21"/>
    <mergeCell ref="AM19:AM21"/>
    <mergeCell ref="AL22:AL24"/>
    <mergeCell ref="AM22:AM24"/>
    <mergeCell ref="AL25:AL27"/>
    <mergeCell ref="AM25:AM27"/>
    <mergeCell ref="AH22:AH24"/>
    <mergeCell ref="AI22:AI24"/>
    <mergeCell ref="AJ22:AJ24"/>
    <mergeCell ref="AK22:AK24"/>
    <mergeCell ref="AH19:AH21"/>
    <mergeCell ref="AI19:AI21"/>
    <mergeCell ref="AJ19:AJ21"/>
    <mergeCell ref="AK19:AK21"/>
    <mergeCell ref="AL13:AL15"/>
    <mergeCell ref="AM13:AM15"/>
    <mergeCell ref="AH16:AH18"/>
    <mergeCell ref="AI16:AI18"/>
    <mergeCell ref="AJ16:AJ18"/>
    <mergeCell ref="AK16:AK18"/>
    <mergeCell ref="AL16:AL18"/>
    <mergeCell ref="AM16:AM18"/>
    <mergeCell ref="AH13:AH15"/>
    <mergeCell ref="AI13:AI15"/>
    <mergeCell ref="AK13:AK15"/>
    <mergeCell ref="B10:D10"/>
    <mergeCell ref="E10:G10"/>
    <mergeCell ref="H10:J10"/>
    <mergeCell ref="K10:M10"/>
    <mergeCell ref="N10:P10"/>
    <mergeCell ref="Q10:S10"/>
    <mergeCell ref="T10:V10"/>
    <mergeCell ref="B11:D11"/>
    <mergeCell ref="H11:J11"/>
    <mergeCell ref="AJ13:AJ15"/>
    <mergeCell ref="Q11:S11"/>
    <mergeCell ref="T11:V11"/>
    <mergeCell ref="N12:P12"/>
    <mergeCell ref="Q12:S12"/>
    <mergeCell ref="T12:V12"/>
    <mergeCell ref="Z13:Z15"/>
    <mergeCell ref="AA13:AA15"/>
    <mergeCell ref="AA10:AB11"/>
    <mergeCell ref="AC10:AD11"/>
    <mergeCell ref="B12:D12"/>
    <mergeCell ref="E12:G12"/>
    <mergeCell ref="H12:J12"/>
    <mergeCell ref="K12:M12"/>
    <mergeCell ref="E11:G11"/>
    <mergeCell ref="W13:W15"/>
    <mergeCell ref="X13:X15"/>
    <mergeCell ref="Y13:Y15"/>
    <mergeCell ref="K11:M11"/>
    <mergeCell ref="N11:P11"/>
    <mergeCell ref="AE16:AE18"/>
    <mergeCell ref="AB13:AB15"/>
    <mergeCell ref="AC13:AC15"/>
    <mergeCell ref="AD13:AD15"/>
    <mergeCell ref="AE13:AE15"/>
    <mergeCell ref="AE19:AE21"/>
    <mergeCell ref="AF13:AF15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22:AE24"/>
    <mergeCell ref="AF16:AF18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AE25:AE27"/>
    <mergeCell ref="AF19:AF21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8:AE30"/>
    <mergeCell ref="AF22:AF24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31:AE33"/>
    <mergeCell ref="AF25:AF27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AA31:AA33"/>
    <mergeCell ref="AB31:AB33"/>
    <mergeCell ref="AC31:AC33"/>
    <mergeCell ref="AD31:AD33"/>
    <mergeCell ref="W31:W33"/>
    <mergeCell ref="X31:X33"/>
    <mergeCell ref="Y31:Y33"/>
    <mergeCell ref="Z31:Z33"/>
    <mergeCell ref="AF31:AF33"/>
    <mergeCell ref="AG13:AG15"/>
    <mergeCell ref="AG16:AG18"/>
    <mergeCell ref="AG19:AG21"/>
    <mergeCell ref="AG22:AG24"/>
    <mergeCell ref="AG25:AG27"/>
    <mergeCell ref="AG28:AG30"/>
    <mergeCell ref="AG31:AG33"/>
    <mergeCell ref="AF28:AF30"/>
    <mergeCell ref="AE10:AE12"/>
    <mergeCell ref="AF10:AF12"/>
    <mergeCell ref="A2:N3"/>
    <mergeCell ref="AB2:AF2"/>
    <mergeCell ref="AB3:AF3"/>
    <mergeCell ref="A4:N5"/>
    <mergeCell ref="AB4:AF4"/>
    <mergeCell ref="AB5:AF5"/>
    <mergeCell ref="B6:V6"/>
    <mergeCell ref="Y6:AB6"/>
    <mergeCell ref="AC6:AF6"/>
    <mergeCell ref="B7:V7"/>
    <mergeCell ref="Y7:AB7"/>
    <mergeCell ref="AC7:AF7"/>
    <mergeCell ref="B8:V8"/>
    <mergeCell ref="Y8:AB8"/>
    <mergeCell ref="AC8:AF8"/>
    <mergeCell ref="A35:B35"/>
    <mergeCell ref="C35:AF35"/>
    <mergeCell ref="H18:I18"/>
    <mergeCell ref="K18:L18"/>
    <mergeCell ref="N18:O18"/>
    <mergeCell ref="Q18:R18"/>
    <mergeCell ref="T18:U18"/>
    <mergeCell ref="A36:AF36"/>
    <mergeCell ref="B15:C15"/>
    <mergeCell ref="E15:F15"/>
    <mergeCell ref="H15:I15"/>
    <mergeCell ref="K15:L15"/>
    <mergeCell ref="N15:O15"/>
    <mergeCell ref="Q15:R15"/>
    <mergeCell ref="T15:U15"/>
    <mergeCell ref="B18:C18"/>
    <mergeCell ref="E18:F18"/>
    <mergeCell ref="B21:C21"/>
    <mergeCell ref="E21:F21"/>
    <mergeCell ref="H21:I21"/>
    <mergeCell ref="K21:L21"/>
    <mergeCell ref="N21:O21"/>
    <mergeCell ref="Q21:R21"/>
    <mergeCell ref="T21:U21"/>
    <mergeCell ref="B24:C24"/>
    <mergeCell ref="E24:F24"/>
    <mergeCell ref="H24:I24"/>
    <mergeCell ref="K24:L24"/>
    <mergeCell ref="N24:O24"/>
    <mergeCell ref="Q24:R24"/>
    <mergeCell ref="T24:U24"/>
    <mergeCell ref="B27:C27"/>
    <mergeCell ref="E27:F27"/>
    <mergeCell ref="H27:I27"/>
    <mergeCell ref="K27:L27"/>
    <mergeCell ref="N27:O27"/>
    <mergeCell ref="Q27:R27"/>
    <mergeCell ref="T27:U27"/>
    <mergeCell ref="B30:C30"/>
    <mergeCell ref="E30:F30"/>
    <mergeCell ref="H30:I30"/>
    <mergeCell ref="K30:L30"/>
    <mergeCell ref="N30:O30"/>
    <mergeCell ref="Q30:R30"/>
    <mergeCell ref="T30:U30"/>
    <mergeCell ref="B33:C33"/>
    <mergeCell ref="E33:F33"/>
    <mergeCell ref="H33:I33"/>
    <mergeCell ref="K33:L33"/>
    <mergeCell ref="N33:O33"/>
    <mergeCell ref="Q33:R33"/>
    <mergeCell ref="T33:U33"/>
    <mergeCell ref="B13:C13"/>
    <mergeCell ref="E13:F13"/>
    <mergeCell ref="H13:I13"/>
    <mergeCell ref="K13:L13"/>
    <mergeCell ref="N13:O13"/>
    <mergeCell ref="Q13:R13"/>
    <mergeCell ref="T13:U13"/>
    <mergeCell ref="B16:C16"/>
    <mergeCell ref="E16:F16"/>
    <mergeCell ref="H16:I16"/>
    <mergeCell ref="K16:L16"/>
    <mergeCell ref="N16:O16"/>
    <mergeCell ref="Q16:R16"/>
    <mergeCell ref="T16:U16"/>
    <mergeCell ref="B19:C19"/>
    <mergeCell ref="E19:F19"/>
    <mergeCell ref="H19:I19"/>
    <mergeCell ref="K19:L19"/>
    <mergeCell ref="N19:O19"/>
    <mergeCell ref="Q19:R19"/>
    <mergeCell ref="T19:U19"/>
    <mergeCell ref="B22:C22"/>
    <mergeCell ref="E22:F22"/>
    <mergeCell ref="H22:I22"/>
    <mergeCell ref="K22:L22"/>
    <mergeCell ref="N22:O22"/>
    <mergeCell ref="Q22:R22"/>
    <mergeCell ref="T22:U22"/>
    <mergeCell ref="B25:C25"/>
    <mergeCell ref="E25:F25"/>
    <mergeCell ref="H25:I25"/>
    <mergeCell ref="K25:L25"/>
    <mergeCell ref="N25:O25"/>
    <mergeCell ref="Q25:R25"/>
    <mergeCell ref="T25:U25"/>
    <mergeCell ref="B28:C28"/>
    <mergeCell ref="E28:F28"/>
    <mergeCell ref="H28:I28"/>
    <mergeCell ref="K28:L28"/>
    <mergeCell ref="N28:O28"/>
    <mergeCell ref="Q28:R28"/>
    <mergeCell ref="T28:U28"/>
    <mergeCell ref="B31:C31"/>
    <mergeCell ref="E31:F31"/>
    <mergeCell ref="H31:I31"/>
    <mergeCell ref="K31:L31"/>
    <mergeCell ref="N31:O31"/>
    <mergeCell ref="Q31:R31"/>
    <mergeCell ref="T31:U31"/>
  </mergeCells>
  <printOptions/>
  <pageMargins left="0.43" right="0.51" top="0.82" bottom="0.5" header="0.4921259845" footer="0.4921259845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107"/>
  <sheetViews>
    <sheetView showGridLines="0" workbookViewId="0" topLeftCell="A1">
      <selection activeCell="H7" sqref="H7:N7"/>
    </sheetView>
  </sheetViews>
  <sheetFormatPr defaultColWidth="10.28125" defaultRowHeight="12.75"/>
  <cols>
    <col min="1" max="1" width="5.140625" style="27" customWidth="1"/>
    <col min="2" max="2" width="5.7109375" style="40" bestFit="1" customWidth="1"/>
    <col min="3" max="3" width="8.28125" style="40" customWidth="1"/>
    <col min="4" max="4" width="4.421875" style="40" customWidth="1"/>
    <col min="5" max="5" width="6.28125" style="27" customWidth="1"/>
    <col min="6" max="6" width="8.421875" style="27" customWidth="1"/>
    <col min="7" max="7" width="7.57421875" style="27" customWidth="1"/>
    <col min="8" max="8" width="7.7109375" style="27" customWidth="1"/>
    <col min="9" max="9" width="6.28125" style="27" customWidth="1"/>
    <col min="10" max="10" width="6.421875" style="27" customWidth="1"/>
    <col min="11" max="11" width="5.57421875" style="27" customWidth="1"/>
    <col min="12" max="12" width="7.140625" style="27" bestFit="1" customWidth="1"/>
    <col min="13" max="13" width="5.7109375" style="27" customWidth="1"/>
    <col min="14" max="14" width="6.140625" style="27" customWidth="1"/>
    <col min="15" max="15" width="8.8515625" style="27" hidden="1" customWidth="1"/>
    <col min="16" max="16" width="8.57421875" style="27" hidden="1" customWidth="1"/>
    <col min="17" max="17" width="8.140625" style="27" hidden="1" customWidth="1"/>
    <col min="18" max="18" width="4.7109375" style="27" hidden="1" customWidth="1"/>
    <col min="19" max="19" width="9.421875" style="27" hidden="1" customWidth="1"/>
    <col min="20" max="20" width="9.7109375" style="27" hidden="1" customWidth="1"/>
    <col min="21" max="31" width="10.28125" style="27" customWidth="1"/>
    <col min="32" max="32" width="12.421875" style="27" bestFit="1" customWidth="1"/>
    <col min="33" max="33" width="11.00390625" style="27" bestFit="1" customWidth="1"/>
    <col min="34" max="34" width="10.28125" style="27" customWidth="1"/>
    <col min="35" max="35" width="6.421875" style="27" customWidth="1"/>
    <col min="36" max="36" width="10.28125" style="27" customWidth="1"/>
    <col min="37" max="43" width="5.57421875" style="27" customWidth="1"/>
    <col min="44" max="16384" width="10.28125" style="27" customWidth="1"/>
  </cols>
  <sheetData>
    <row r="1" ht="12.75"/>
    <row r="2" spans="2:15" ht="12.75">
      <c r="B2" s="194" t="s">
        <v>37</v>
      </c>
      <c r="C2" s="194"/>
      <c r="D2" s="194"/>
      <c r="E2" s="194"/>
      <c r="F2" s="194"/>
      <c r="G2" s="194"/>
      <c r="H2" s="194"/>
      <c r="K2" s="195" t="s">
        <v>39</v>
      </c>
      <c r="L2" s="195"/>
      <c r="M2" s="195"/>
      <c r="N2" s="195"/>
      <c r="O2" s="195"/>
    </row>
    <row r="3" spans="2:15" ht="12.75">
      <c r="B3" s="194"/>
      <c r="C3" s="194"/>
      <c r="D3" s="194"/>
      <c r="E3" s="194"/>
      <c r="F3" s="194"/>
      <c r="G3" s="194"/>
      <c r="H3" s="194"/>
      <c r="K3" s="195" t="s">
        <v>40</v>
      </c>
      <c r="L3" s="195"/>
      <c r="M3" s="195"/>
      <c r="N3" s="195"/>
      <c r="O3" s="195"/>
    </row>
    <row r="4" spans="2:15" ht="12.75">
      <c r="B4" s="194" t="s">
        <v>38</v>
      </c>
      <c r="C4" s="194"/>
      <c r="D4" s="194"/>
      <c r="E4" s="194"/>
      <c r="F4" s="194"/>
      <c r="G4" s="194"/>
      <c r="H4" s="194"/>
      <c r="K4" s="195" t="s">
        <v>41</v>
      </c>
      <c r="L4" s="195"/>
      <c r="M4" s="195"/>
      <c r="N4" s="195"/>
      <c r="O4" s="195"/>
    </row>
    <row r="5" spans="2:15" ht="12.75">
      <c r="B5" s="194"/>
      <c r="C5" s="194"/>
      <c r="D5" s="194"/>
      <c r="E5" s="194"/>
      <c r="F5" s="194"/>
      <c r="G5" s="194"/>
      <c r="H5" s="194"/>
      <c r="K5" s="195" t="s">
        <v>42</v>
      </c>
      <c r="L5" s="195"/>
      <c r="M5" s="195"/>
      <c r="N5" s="195"/>
      <c r="O5" s="195"/>
    </row>
    <row r="6" spans="2:15" ht="37.5" customHeight="1">
      <c r="B6" s="190" t="s">
        <v>43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7"/>
    </row>
    <row r="7" spans="2:15" ht="15.75">
      <c r="B7" s="191" t="s">
        <v>44</v>
      </c>
      <c r="C7" s="191"/>
      <c r="D7" s="191"/>
      <c r="E7" s="191"/>
      <c r="F7" s="191"/>
      <c r="G7" s="191"/>
      <c r="H7" s="192">
        <f>IF(Eingabetabelle!H1="","",Eingabetabelle!H1)</f>
      </c>
      <c r="I7" s="192"/>
      <c r="J7" s="192"/>
      <c r="K7" s="192"/>
      <c r="L7" s="192"/>
      <c r="M7" s="192"/>
      <c r="N7" s="192"/>
      <c r="O7" s="7"/>
    </row>
    <row r="8" spans="2:15" ht="15.75">
      <c r="B8" s="193">
        <f>IF(Eingabetabelle!H3="","",Eingabetabelle!H3)</f>
      </c>
      <c r="C8" s="193"/>
      <c r="D8" s="193"/>
      <c r="E8" s="193"/>
      <c r="F8" s="193"/>
      <c r="G8" s="8" t="s">
        <v>45</v>
      </c>
      <c r="H8" s="193">
        <f>IF(Eingabetabelle!H2="","",Eingabetabelle!H2)</f>
      </c>
      <c r="I8" s="193"/>
      <c r="J8" s="193"/>
      <c r="K8" s="193"/>
      <c r="L8" s="193"/>
      <c r="M8" s="193"/>
      <c r="N8" s="193"/>
      <c r="O8" s="7"/>
    </row>
    <row r="9" spans="2:15" ht="19.5" customHeight="1">
      <c r="B9" s="185" t="s">
        <v>46</v>
      </c>
      <c r="C9" s="185"/>
      <c r="D9" s="185"/>
      <c r="E9" s="185"/>
      <c r="F9" s="185"/>
      <c r="G9" s="28"/>
      <c r="H9" s="185" t="s">
        <v>47</v>
      </c>
      <c r="I9" s="185"/>
      <c r="J9" s="185"/>
      <c r="K9" s="185"/>
      <c r="L9" s="185"/>
      <c r="M9" s="185"/>
      <c r="N9" s="185"/>
      <c r="O9" s="7"/>
    </row>
    <row r="10" spans="2:29" ht="15.75" customHeight="1">
      <c r="B10" s="203" t="s">
        <v>16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2:29" ht="15.75" customHeight="1" thickBot="1">
      <c r="B11" s="209" t="s">
        <v>17</v>
      </c>
      <c r="C11" s="209"/>
      <c r="D11" s="209"/>
      <c r="E11" s="209" t="s">
        <v>18</v>
      </c>
      <c r="F11" s="209"/>
      <c r="G11" s="209"/>
      <c r="H11" s="209"/>
      <c r="I11" s="19" t="s">
        <v>11</v>
      </c>
      <c r="J11" s="19" t="s">
        <v>4</v>
      </c>
      <c r="K11" s="19" t="s">
        <v>12</v>
      </c>
      <c r="L11" s="210" t="s">
        <v>5</v>
      </c>
      <c r="M11" s="210"/>
      <c r="N11" s="19" t="s">
        <v>7</v>
      </c>
      <c r="O11" s="1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2:29" s="30" customFormat="1" ht="15" customHeight="1">
      <c r="B12" s="217" t="str">
        <f>IF(C77=2,"Sieger    Gruppe "&amp;AI79,"Bester Gruppensieger")</f>
        <v>Bester Gruppensieger</v>
      </c>
      <c r="C12" s="218"/>
      <c r="D12" s="219"/>
      <c r="E12" s="214">
        <f>IF(OR(D77=0,D77&gt;1),"",Y79&amp;", "&amp;Z79)</f>
      </c>
      <c r="F12" s="215"/>
      <c r="G12" s="215"/>
      <c r="H12" s="216"/>
      <c r="I12" s="9">
        <f>IF(OR(D77=0,D77&gt;1),"",AA79)</f>
      </c>
      <c r="J12" s="57"/>
      <c r="K12" s="57"/>
      <c r="L12" s="212">
        <f>IF(K12="","",FIXED(ROUNDDOWN(J12/K12,Eingabetabelle!$H$6),Eingabetabelle!$H$6,TRUE))</f>
      </c>
      <c r="M12" s="213"/>
      <c r="N12" s="59"/>
      <c r="O12" s="3" t="e">
        <f>AB79</f>
        <v>#N/A</v>
      </c>
      <c r="P12" s="3" t="e">
        <f>AC79</f>
        <v>#N/A</v>
      </c>
      <c r="Q12" s="3" t="e">
        <f>AD79</f>
        <v>#N/A</v>
      </c>
      <c r="R12" s="3" t="e">
        <f>P12/Q12</f>
        <v>#N/A</v>
      </c>
      <c r="S12" s="3" t="e">
        <f>AF79</f>
        <v>#N/A</v>
      </c>
      <c r="T12" s="3" t="e">
        <f>AG79</f>
        <v>#N/A</v>
      </c>
      <c r="U12" s="3"/>
      <c r="V12" s="3"/>
      <c r="W12" s="3"/>
      <c r="X12" s="3"/>
      <c r="Y12" s="3"/>
      <c r="Z12" s="31"/>
      <c r="AA12" s="31"/>
      <c r="AB12" s="31"/>
      <c r="AC12" s="31"/>
    </row>
    <row r="13" spans="2:29" s="30" customFormat="1" ht="15" customHeight="1">
      <c r="B13" s="225" t="str">
        <f>IF(C77=2,"Zweiter Gruppe "&amp;AI82,IF(C77=3,"Bester Gruppenzweiter","Schwächster Gruppensieger"))</f>
        <v>Schwächster Gruppensieger</v>
      </c>
      <c r="C13" s="226"/>
      <c r="D13" s="227"/>
      <c r="E13" s="220">
        <f>IF(OR(D77=0,D77&gt;1),"",Y82&amp;", "&amp;Z82)</f>
      </c>
      <c r="F13" s="221"/>
      <c r="G13" s="221"/>
      <c r="H13" s="222"/>
      <c r="I13" s="6">
        <f>IF(OR(D77=0,D77&gt;1),"",AA82)</f>
      </c>
      <c r="J13" s="58"/>
      <c r="K13" s="58"/>
      <c r="L13" s="223">
        <f>IF(K13="","",FIXED(ROUNDDOWN(J13/K13,Eingabetabelle!$H$6),Eingabetabelle!$H$6,TRUE))</f>
      </c>
      <c r="M13" s="224"/>
      <c r="N13" s="60"/>
      <c r="O13" s="3" t="e">
        <f>AB82</f>
        <v>#N/A</v>
      </c>
      <c r="P13" s="3" t="e">
        <f>AC82</f>
        <v>#N/A</v>
      </c>
      <c r="Q13" s="3" t="e">
        <f>AD82</f>
        <v>#N/A</v>
      </c>
      <c r="R13" s="3" t="e">
        <f>P13/Q13</f>
        <v>#N/A</v>
      </c>
      <c r="S13" s="3" t="e">
        <f>AF82</f>
        <v>#N/A</v>
      </c>
      <c r="T13" s="3" t="e">
        <f>AG82</f>
        <v>#N/A</v>
      </c>
      <c r="U13" s="31"/>
      <c r="V13" s="31"/>
      <c r="W13" s="31"/>
      <c r="X13" s="31"/>
      <c r="Y13" s="31"/>
      <c r="Z13" s="31"/>
      <c r="AA13" s="31"/>
      <c r="AB13" s="31"/>
      <c r="AC13" s="31"/>
    </row>
    <row r="14" spans="2:29" ht="3" customHeight="1">
      <c r="B14" s="207"/>
      <c r="C14" s="208"/>
      <c r="D14" s="208"/>
      <c r="E14" s="208"/>
      <c r="F14" s="208"/>
      <c r="G14" s="208"/>
      <c r="H14" s="208"/>
      <c r="I14" s="32"/>
      <c r="J14" s="32"/>
      <c r="K14" s="32"/>
      <c r="L14" s="199"/>
      <c r="M14" s="199"/>
      <c r="N14" s="10"/>
      <c r="O14" s="1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30" customFormat="1" ht="15.75" customHeight="1">
      <c r="A15" s="33"/>
      <c r="B15" s="206" t="s">
        <v>56</v>
      </c>
      <c r="C15" s="204"/>
      <c r="D15" s="204"/>
      <c r="E15" s="204">
        <f>IF(E13="","",Y79&amp;"    gegen   "&amp;Y82)</f>
      </c>
      <c r="F15" s="204"/>
      <c r="G15" s="204"/>
      <c r="H15" s="205"/>
      <c r="I15" s="61"/>
      <c r="J15" s="5" t="s">
        <v>20</v>
      </c>
      <c r="K15" s="61"/>
      <c r="L15" s="5" t="s">
        <v>57</v>
      </c>
      <c r="M15" s="61"/>
      <c r="N15" s="130" t="s">
        <v>12</v>
      </c>
      <c r="O15" s="34"/>
      <c r="P15" s="35"/>
      <c r="Q15" s="35"/>
      <c r="R15" s="35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1"/>
    </row>
    <row r="16" spans="2:29" ht="3" customHeight="1" thickBot="1">
      <c r="B16" s="201"/>
      <c r="C16" s="202"/>
      <c r="D16" s="202"/>
      <c r="E16" s="202"/>
      <c r="F16" s="202"/>
      <c r="G16" s="202"/>
      <c r="H16" s="202"/>
      <c r="I16" s="11"/>
      <c r="J16" s="11"/>
      <c r="K16" s="11"/>
      <c r="L16" s="202"/>
      <c r="M16" s="202"/>
      <c r="N16" s="12"/>
      <c r="O16" s="1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ht="15.75" customHeight="1" thickBot="1">
      <c r="B17" s="229" t="s">
        <v>19</v>
      </c>
      <c r="C17" s="229"/>
      <c r="D17" s="229"/>
      <c r="E17" s="228"/>
      <c r="F17" s="228"/>
      <c r="G17" s="228"/>
      <c r="H17" s="228"/>
      <c r="I17" s="1"/>
      <c r="J17" s="1"/>
      <c r="K17" s="1"/>
      <c r="L17" s="228"/>
      <c r="M17" s="228"/>
      <c r="N17" s="1"/>
      <c r="O17" s="1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30" customFormat="1" ht="15" customHeight="1">
      <c r="B18" s="217" t="str">
        <f>IF(C77=2,"Sieger    Gruppe "&amp;AI80,"Zweiter Gruppensieger")</f>
        <v>Zweiter Gruppensieger</v>
      </c>
      <c r="C18" s="218"/>
      <c r="D18" s="219"/>
      <c r="E18" s="214">
        <f>IF(OR(D77=0,D77&gt;1),"",Y80&amp;", "&amp;Z80)</f>
      </c>
      <c r="F18" s="215"/>
      <c r="G18" s="215"/>
      <c r="H18" s="216"/>
      <c r="I18" s="9">
        <f>IF(OR(D77=0,D77&gt;1),"",AA80)</f>
      </c>
      <c r="J18" s="57"/>
      <c r="K18" s="57"/>
      <c r="L18" s="212">
        <f>IF(K18="","",FIXED(ROUNDDOWN(J18/K18,Eingabetabelle!$H$6),Eingabetabelle!$H$6,TRUE))</f>
      </c>
      <c r="M18" s="213"/>
      <c r="N18" s="59"/>
      <c r="O18" s="3" t="e">
        <f aca="true" t="shared" si="0" ref="O18:Q19">AB80</f>
        <v>#N/A</v>
      </c>
      <c r="P18" s="3" t="e">
        <f t="shared" si="0"/>
        <v>#N/A</v>
      </c>
      <c r="Q18" s="3" t="e">
        <f t="shared" si="0"/>
        <v>#N/A</v>
      </c>
      <c r="R18" s="3" t="e">
        <f>P18/Q18</f>
        <v>#N/A</v>
      </c>
      <c r="S18" s="3" t="e">
        <f>AF80</f>
        <v>#N/A</v>
      </c>
      <c r="T18" s="3" t="e">
        <f>AG80</f>
        <v>#N/A</v>
      </c>
      <c r="U18" s="3"/>
      <c r="V18" s="3"/>
      <c r="W18" s="3"/>
      <c r="X18" s="3"/>
      <c r="Y18" s="3"/>
      <c r="Z18" s="31"/>
      <c r="AA18" s="31"/>
      <c r="AB18" s="31"/>
      <c r="AC18" s="31"/>
    </row>
    <row r="19" spans="2:29" s="30" customFormat="1" ht="15" customHeight="1">
      <c r="B19" s="225" t="str">
        <f>IF(C77=2,"Zweiter Gruppe "&amp;AI81,IF(C77=4,"Dritter Gruppensieger","Schwächster Gruppensieger"))</f>
        <v>Schwächster Gruppensieger</v>
      </c>
      <c r="C19" s="226"/>
      <c r="D19" s="227"/>
      <c r="E19" s="220">
        <f>IF(OR(D77=0,D77&gt;1),"",Y81&amp;", "&amp;Z81)</f>
      </c>
      <c r="F19" s="221"/>
      <c r="G19" s="221"/>
      <c r="H19" s="222"/>
      <c r="I19" s="6">
        <f>IF(OR(D77=0,D77&gt;1),"",AA81)</f>
      </c>
      <c r="J19" s="58"/>
      <c r="K19" s="58"/>
      <c r="L19" s="223">
        <f>IF(K19="","",FIXED(ROUNDDOWN(J19/K19,Eingabetabelle!$H$6),Eingabetabelle!$H$6,TRUE))</f>
      </c>
      <c r="M19" s="224"/>
      <c r="N19" s="60"/>
      <c r="O19" s="3" t="e">
        <f t="shared" si="0"/>
        <v>#N/A</v>
      </c>
      <c r="P19" s="3" t="e">
        <f t="shared" si="0"/>
        <v>#N/A</v>
      </c>
      <c r="Q19" s="3" t="e">
        <f t="shared" si="0"/>
        <v>#N/A</v>
      </c>
      <c r="R19" s="3" t="e">
        <f>P19/Q19</f>
        <v>#N/A</v>
      </c>
      <c r="S19" s="3" t="e">
        <f>AF81</f>
        <v>#N/A</v>
      </c>
      <c r="T19" s="3" t="e">
        <f>AG81</f>
        <v>#N/A</v>
      </c>
      <c r="U19" s="31"/>
      <c r="V19" s="31"/>
      <c r="W19" s="31"/>
      <c r="X19" s="31"/>
      <c r="Y19" s="31"/>
      <c r="Z19" s="31"/>
      <c r="AA19" s="31"/>
      <c r="AB19" s="31"/>
      <c r="AC19" s="31"/>
    </row>
    <row r="20" spans="2:29" ht="4.5" customHeight="1">
      <c r="B20" s="198"/>
      <c r="C20" s="199"/>
      <c r="D20" s="199"/>
      <c r="E20" s="199"/>
      <c r="F20" s="199"/>
      <c r="G20" s="199"/>
      <c r="H20" s="199"/>
      <c r="I20" s="2"/>
      <c r="J20" s="2"/>
      <c r="K20" s="2"/>
      <c r="L20" s="199"/>
      <c r="M20" s="199"/>
      <c r="N20" s="10"/>
      <c r="O20" s="36"/>
      <c r="P20" s="37"/>
      <c r="Q20" s="37"/>
      <c r="R20" s="37"/>
      <c r="S20" s="37"/>
      <c r="T20" s="37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30" customFormat="1" ht="15.75" customHeight="1">
      <c r="A21" s="33"/>
      <c r="B21" s="206" t="s">
        <v>56</v>
      </c>
      <c r="C21" s="204"/>
      <c r="D21" s="204"/>
      <c r="E21" s="204">
        <f>IF(E19="","",Y80&amp;"    gegen   "&amp;Y81)</f>
      </c>
      <c r="F21" s="204"/>
      <c r="G21" s="204"/>
      <c r="H21" s="205"/>
      <c r="I21" s="61"/>
      <c r="J21" s="5" t="s">
        <v>20</v>
      </c>
      <c r="K21" s="61"/>
      <c r="L21" s="5" t="s">
        <v>57</v>
      </c>
      <c r="M21" s="61"/>
      <c r="N21" s="130" t="s">
        <v>12</v>
      </c>
      <c r="O21" s="34"/>
      <c r="P21" s="35"/>
      <c r="Q21" s="35"/>
      <c r="R21" s="35"/>
      <c r="S21" s="35"/>
      <c r="T21" s="35"/>
      <c r="U21" s="31"/>
      <c r="V21" s="31"/>
      <c r="W21" s="31"/>
      <c r="X21" s="31"/>
      <c r="Y21" s="31"/>
      <c r="Z21" s="31"/>
      <c r="AA21" s="31"/>
      <c r="AB21" s="31"/>
      <c r="AC21" s="31"/>
    </row>
    <row r="22" spans="2:29" ht="3.75" customHeight="1" thickBot="1">
      <c r="B22" s="201"/>
      <c r="C22" s="202"/>
      <c r="D22" s="202"/>
      <c r="E22" s="202"/>
      <c r="F22" s="202"/>
      <c r="G22" s="202"/>
      <c r="H22" s="202"/>
      <c r="I22" s="11"/>
      <c r="J22" s="11"/>
      <c r="K22" s="11"/>
      <c r="L22" s="202"/>
      <c r="M22" s="202"/>
      <c r="N22" s="12"/>
      <c r="O22" s="1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2:29" ht="15.75" customHeight="1" thickBot="1">
      <c r="B23" s="211" t="s">
        <v>25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36"/>
      <c r="P23" s="37"/>
      <c r="Q23" s="37"/>
      <c r="R23" s="37"/>
      <c r="S23" s="37"/>
      <c r="T23" s="37"/>
      <c r="U23" s="29"/>
      <c r="V23" s="29"/>
      <c r="W23" s="29"/>
      <c r="X23" s="29"/>
      <c r="Y23" s="29"/>
      <c r="Z23" s="29"/>
      <c r="AA23" s="29"/>
      <c r="AB23" s="29"/>
      <c r="AC23" s="29"/>
    </row>
    <row r="24" spans="2:29" s="30" customFormat="1" ht="15" customHeight="1">
      <c r="B24" s="217" t="s">
        <v>27</v>
      </c>
      <c r="C24" s="218"/>
      <c r="D24" s="219"/>
      <c r="E24" s="214">
        <f>IF($K$13="","",IF($J$12&lt;$J$13,E12,IF($J$12&gt;$J$13,E13,IF($I$15&lt;$K$15,E12,E13))))</f>
      </c>
      <c r="F24" s="215"/>
      <c r="G24" s="215"/>
      <c r="H24" s="216"/>
      <c r="I24" s="9">
        <f>IF($K$13="","",IF($J$12&lt;$J$13,I12,IF($J$12&gt;$J$13,I13,IF($I$15&lt;$K$15,I12,I13))))</f>
      </c>
      <c r="J24" s="57"/>
      <c r="K24" s="57"/>
      <c r="L24" s="212">
        <f>IF(K24="","",FIXED(ROUNDDOWN(J24/K24,Eingabetabelle!$H$6),Eingabetabelle!$H$6,TRUE))</f>
      </c>
      <c r="M24" s="213"/>
      <c r="N24" s="59"/>
      <c r="O24" s="3">
        <f>IF($J$12&lt;$J$13,O12,IF($J$12&gt;$J$13,O13,IF($I$15&lt;$K$15,O12,IF($I$15&gt;$K$15,O13,""))))</f>
      </c>
      <c r="P24" s="3">
        <f>IF($J$12&lt;$J$13,P12+J12,IF($J$12&gt;$J$13,P13+J13,IF($I$15&lt;$K$15,P12+J12,IF($I$15&gt;$K$15,P13+J13,""))))</f>
      </c>
      <c r="Q24" s="3">
        <f>IF($J$12&lt;$J$13,Q12+K12,IF($J$12&gt;$J$13,Q13+K13,IF($I$15&lt;$K$15,Q12+K12,IF($I$15&gt;$K$15,Q13+K13,""))))</f>
      </c>
      <c r="R24" s="3" t="e">
        <f>P24/Q24</f>
        <v>#VALUE!</v>
      </c>
      <c r="S24" s="3">
        <f>IF($J$12&lt;$J$13,S12,IF($J$12&gt;$J$13,S13,IF($I$15&lt;$K$15,S12,IF($I$15&gt;$K$15,S13,""))))</f>
      </c>
      <c r="T24" s="3">
        <f>IF($J$12&lt;$J$13,MAX(T12,N12),IF($J$12&gt;$J$13,MAX(T13,N13),IF($I$15&lt;$K$15,MAX(T12,N12),IF($I$15&gt;$K$15,MAX(T13,N13),""))))</f>
      </c>
      <c r="U24" s="3"/>
      <c r="V24" s="3"/>
      <c r="W24" s="3"/>
      <c r="X24" s="3"/>
      <c r="Y24" s="3"/>
      <c r="Z24" s="31"/>
      <c r="AA24" s="31"/>
      <c r="AB24" s="31"/>
      <c r="AC24" s="31"/>
    </row>
    <row r="25" spans="2:29" s="30" customFormat="1" ht="15" customHeight="1">
      <c r="B25" s="225" t="s">
        <v>28</v>
      </c>
      <c r="C25" s="226"/>
      <c r="D25" s="227"/>
      <c r="E25" s="220">
        <f>IF($K$19="","",IF($J$18&lt;$J$19,E18,IF($J$18&gt;$J$19,E19,IF($I$21&lt;$K$21,E18,E19))))</f>
      </c>
      <c r="F25" s="221"/>
      <c r="G25" s="221"/>
      <c r="H25" s="222"/>
      <c r="I25" s="6">
        <f>IF($K$19="","",IF($J$18&lt;$J$19,I18,IF($J$18&gt;$J$19,I19,IF($I$21&lt;$K$21,I18,I19))))</f>
      </c>
      <c r="J25" s="58"/>
      <c r="K25" s="58"/>
      <c r="L25" s="223">
        <f>IF(K25="","",FIXED(ROUNDDOWN(J25/K25,Eingabetabelle!$H$6),Eingabetabelle!$H$6,TRUE))</f>
      </c>
      <c r="M25" s="224"/>
      <c r="N25" s="60"/>
      <c r="O25" s="3">
        <f>IF($J$18&lt;$J$19,O18,IF($J$18&gt;$J$19,O19,IF($I$21&lt;$K$21,O18,IF($I$21&gt;$K$21,O19,""))))</f>
      </c>
      <c r="P25" s="3">
        <f>IF($J$18&lt;$J$19,P18+J18,IF($J$18&gt;$J$19,P19+J19,IF($I$21&lt;$K$21,P18+J18,IF($I$21&gt;$K$21,P19+J19,""))))</f>
      </c>
      <c r="Q25" s="3">
        <f>IF($J$18&lt;$J$19,Q18+K18,IF($J$18&gt;$J$19,Q19+K19,IF($I$21&lt;$K$21,Q18+K18,IF($I$21&gt;$K$21,Q19+K19,""))))</f>
      </c>
      <c r="R25" s="3" t="e">
        <f>P25/Q25</f>
        <v>#VALUE!</v>
      </c>
      <c r="S25" s="3">
        <f>IF($J$18&lt;$J$19,S18,IF($J$18&gt;$J$19,S19,IF($I$21&lt;$K$21,S18,IF($I$21&gt;$K$21,S19,""))))</f>
      </c>
      <c r="T25" s="3">
        <f>IF($J$18&lt;$J$19,MAX(N18,T18),IF($J$18&gt;$J$19,MAX(N19,T19),IF($I$21&lt;$K$21,MAX(N18,T18),IF($I$21&gt;$K$21,MAX(N19,T19),""))))</f>
      </c>
      <c r="U25" s="31"/>
      <c r="V25" s="31"/>
      <c r="W25" s="31"/>
      <c r="X25" s="31"/>
      <c r="Y25" s="31"/>
      <c r="Z25" s="31"/>
      <c r="AA25" s="31"/>
      <c r="AB25" s="31"/>
      <c r="AC25" s="31"/>
    </row>
    <row r="26" spans="2:29" ht="4.5" customHeight="1">
      <c r="B26" s="198"/>
      <c r="C26" s="199"/>
      <c r="D26" s="199"/>
      <c r="E26" s="199"/>
      <c r="F26" s="199"/>
      <c r="G26" s="199"/>
      <c r="H26" s="199"/>
      <c r="I26" s="2"/>
      <c r="J26" s="2"/>
      <c r="K26" s="2"/>
      <c r="L26" s="199"/>
      <c r="M26" s="199"/>
      <c r="N26" s="10"/>
      <c r="O26" s="36"/>
      <c r="P26" s="37"/>
      <c r="Q26" s="37"/>
      <c r="R26" s="37"/>
      <c r="S26" s="37"/>
      <c r="T26" s="37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30" customFormat="1" ht="15.75" customHeight="1">
      <c r="A27" s="33"/>
      <c r="B27" s="206" t="s">
        <v>56</v>
      </c>
      <c r="C27" s="204"/>
      <c r="D27" s="204"/>
      <c r="E27" s="204">
        <f>IF(E25="","",IF($J$12&lt;$J$13,Y79,IF($J$12&gt;$J$13,Y82,IF($I$15&lt;$K$15,Y79,Y82)))&amp;"    gegen   "&amp;IF($J$18&lt;$J$19,Y80,IF($J$18&gt;$J$19,Y81,IF($I$21&lt;$K$21,Y80,Y81))))</f>
      </c>
      <c r="F27" s="204"/>
      <c r="G27" s="204"/>
      <c r="H27" s="205"/>
      <c r="I27" s="61"/>
      <c r="J27" s="5" t="s">
        <v>20</v>
      </c>
      <c r="K27" s="61"/>
      <c r="L27" s="5" t="s">
        <v>57</v>
      </c>
      <c r="M27" s="61"/>
      <c r="N27" s="130" t="s">
        <v>12</v>
      </c>
      <c r="O27" s="34"/>
      <c r="P27" s="35"/>
      <c r="Q27" s="35"/>
      <c r="R27" s="35"/>
      <c r="S27" s="35"/>
      <c r="T27" s="35"/>
      <c r="U27" s="31"/>
      <c r="V27" s="31"/>
      <c r="W27" s="31"/>
      <c r="X27" s="31"/>
      <c r="Y27" s="31"/>
      <c r="Z27" s="31"/>
      <c r="AA27" s="31"/>
      <c r="AB27" s="31"/>
      <c r="AC27" s="31"/>
    </row>
    <row r="28" spans="2:29" ht="3.75" customHeight="1" thickBot="1">
      <c r="B28" s="201"/>
      <c r="C28" s="202"/>
      <c r="D28" s="202"/>
      <c r="E28" s="202"/>
      <c r="F28" s="202"/>
      <c r="G28" s="202"/>
      <c r="H28" s="202"/>
      <c r="I28" s="11"/>
      <c r="J28" s="11"/>
      <c r="K28" s="11"/>
      <c r="L28" s="202"/>
      <c r="M28" s="202"/>
      <c r="N28" s="12"/>
      <c r="O28" s="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2:29" ht="15.75" customHeight="1" thickBot="1">
      <c r="B29" s="211" t="s">
        <v>26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36"/>
      <c r="P29" s="37"/>
      <c r="Q29" s="37"/>
      <c r="R29" s="37"/>
      <c r="S29" s="37"/>
      <c r="T29" s="37"/>
      <c r="U29" s="29"/>
      <c r="V29" s="29"/>
      <c r="W29" s="29"/>
      <c r="X29" s="29"/>
      <c r="Y29" s="29"/>
      <c r="Z29" s="29"/>
      <c r="AA29" s="29"/>
      <c r="AB29" s="29"/>
      <c r="AC29" s="29"/>
    </row>
    <row r="30" spans="2:29" s="30" customFormat="1" ht="15" customHeight="1">
      <c r="B30" s="217" t="s">
        <v>29</v>
      </c>
      <c r="C30" s="218"/>
      <c r="D30" s="219"/>
      <c r="E30" s="214">
        <f>IF($J$12&gt;$J$13,E12,IF($J$12&lt;$J$13,E13,IF($I$15&gt;$K$15,E12,IF($I$15&lt;$K$15,E13,""))))</f>
      </c>
      <c r="F30" s="215"/>
      <c r="G30" s="215"/>
      <c r="H30" s="216"/>
      <c r="I30" s="9">
        <f>IF($J$12&gt;$J$13,I12,IF($J$12&lt;$J$13,I13,IF($I$15&gt;$K$15,I12,IF($I$15&lt;$K$15,I13,""))))</f>
      </c>
      <c r="J30" s="57"/>
      <c r="K30" s="57"/>
      <c r="L30" s="212">
        <f>IF(K30="","",FIXED(ROUNDDOWN(J30/K30,Eingabetabelle!$H$6),Eingabetabelle!$H$6,TRUE))</f>
      </c>
      <c r="M30" s="213"/>
      <c r="N30" s="59"/>
      <c r="O30" s="3">
        <f>IF($J$12&gt;$J$13,O12+2,IF($J$12&lt;$J$13,O13+2,IF($I$15&gt;$K$15,O12+2,IF($I$15&lt;$K$15,O13+2,""))))</f>
      </c>
      <c r="P30" s="3">
        <f>IF($J$12&gt;$J$13,P12+J12,IF($J$12&lt;$J$13,P13+J13,IF($I$15&gt;$K$15,P12+J12,IF($I$15&lt;$K$15,P13+J13,""))))</f>
      </c>
      <c r="Q30" s="3">
        <f>IF($J$12&gt;$J$13,Q12+K12,IF($J$12&lt;$J$13,Q13+K13,IF($I$15&gt;$K$15,Q12+K12,IF($I$15&lt;$K$15,Q13+K13,""))))</f>
      </c>
      <c r="R30" s="3" t="e">
        <f>P30/Q30</f>
        <v>#VALUE!</v>
      </c>
      <c r="S30" s="3">
        <f>IF($J$12&gt;$J$13,MAX(S12*1,L12*1),IF($J$12&lt;$J$13,MAX(S13*1,L13*1),IF($I$15&gt;$K$15,MAX(S12*1,L12*1),IF($I$15&lt;$K$15,MAX(S13*1,L13*1),""))))</f>
      </c>
      <c r="T30" s="3">
        <f>IF($J$12&gt;$J$13,MAX(T12,N12),IF($J$12&lt;$J$13,MAX(T13,N13),IF($I$15&gt;$K$15,MAX(T12,N12),IF($I$15&lt;$K$15,MAX(T13,N13),""))))</f>
      </c>
      <c r="U30" s="3"/>
      <c r="V30" s="3"/>
      <c r="W30" s="3"/>
      <c r="X30" s="3"/>
      <c r="Y30" s="3"/>
      <c r="Z30" s="31"/>
      <c r="AA30" s="31"/>
      <c r="AB30" s="31"/>
      <c r="AC30" s="31"/>
    </row>
    <row r="31" spans="2:29" s="30" customFormat="1" ht="15" customHeight="1">
      <c r="B31" s="225" t="s">
        <v>30</v>
      </c>
      <c r="C31" s="226"/>
      <c r="D31" s="227"/>
      <c r="E31" s="220">
        <f>IF($J$18&gt;$J$19,E18,IF($J$18&lt;$J$19,E19,IF($I$21&gt;$K$21,E18,IF($I$21&lt;$K$21,E19,""))))</f>
      </c>
      <c r="F31" s="221"/>
      <c r="G31" s="221"/>
      <c r="H31" s="222"/>
      <c r="I31" s="6">
        <f>IF($J$18&gt;$J$19,I18,IF($J$18&lt;$J$19,I19,IF($I$21&gt;$K$21,I18,IF($I$21&lt;$K$21,I19,""))))</f>
      </c>
      <c r="J31" s="58"/>
      <c r="K31" s="58"/>
      <c r="L31" s="223">
        <f>IF(K31="","",FIXED(ROUNDDOWN(J31/K31,Eingabetabelle!$H$6),Eingabetabelle!$H$6,TRUE))</f>
      </c>
      <c r="M31" s="224"/>
      <c r="N31" s="60"/>
      <c r="O31" s="3">
        <f>IF($J$18&gt;$J$19,O18+2,IF($J$18&lt;$J$19,O19+2,IF($I$21&gt;$K$21,O18+2,IF($I$21&lt;$K$21,O19+2,""))))</f>
      </c>
      <c r="P31" s="3">
        <f>IF($J$18&gt;$J$19,P18+J18,IF($J$18&lt;$J$19,P19+J19,IF($I$21&gt;$K$21,P18+J18,IF($I$21&lt;$K$21,P19+J19,""))))</f>
      </c>
      <c r="Q31" s="3">
        <f>IF($J$18&gt;$J$19,Q18+K18,IF($J$18&lt;$J$19,Q19+K19,IF($I$21&gt;$K$21,Q18+K18,IF($I$21&lt;$K$21,Q19+K19,""))))</f>
      </c>
      <c r="R31" s="3" t="e">
        <f>P31/Q31</f>
        <v>#VALUE!</v>
      </c>
      <c r="S31" s="3">
        <f>IF($J$18&gt;$J$19,MAX(S18*1,L18*1),IF($J$18&lt;$J$19,MAX(S19*1,L19*1),IF($I$21&gt;$K$21,MAX(S18*1,L18*1),IF($I$21&lt;$K$21,MAX(S19*1,L19*1),""))))</f>
      </c>
      <c r="T31" s="3">
        <f>IF($J$18&gt;$J$19,MAX(N18,T18),IF($J$18&lt;$J$19,MAX(N19,T19),IF($I$21&gt;$K$21,MAX(N18,T18),IF($I$21&lt;$K$21,MAX(N19,T19),""))))</f>
      </c>
      <c r="U31" s="31"/>
      <c r="V31" s="31"/>
      <c r="W31" s="31"/>
      <c r="X31" s="31"/>
      <c r="Y31" s="31"/>
      <c r="Z31" s="31"/>
      <c r="AA31" s="31"/>
      <c r="AB31" s="31"/>
      <c r="AC31" s="31"/>
    </row>
    <row r="32" spans="2:29" ht="4.5" customHeight="1">
      <c r="B32" s="198"/>
      <c r="C32" s="199"/>
      <c r="D32" s="199"/>
      <c r="E32" s="199"/>
      <c r="F32" s="199"/>
      <c r="G32" s="199"/>
      <c r="H32" s="199"/>
      <c r="I32" s="2"/>
      <c r="J32" s="2"/>
      <c r="K32" s="2"/>
      <c r="L32" s="199"/>
      <c r="M32" s="199"/>
      <c r="N32" s="10"/>
      <c r="O32" s="36"/>
      <c r="P32" s="37"/>
      <c r="Q32" s="37"/>
      <c r="R32" s="37"/>
      <c r="S32" s="37"/>
      <c r="T32" s="37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30" customFormat="1" ht="15.75" customHeight="1">
      <c r="A33" s="33"/>
      <c r="B33" s="206" t="s">
        <v>56</v>
      </c>
      <c r="C33" s="204"/>
      <c r="D33" s="204"/>
      <c r="E33" s="204">
        <f>IF(E31="","",IF($J$12&gt;$J$13,Y79,IF($J$12&lt;$J$13,Y82,IF($I$15&gt;$K$15,Y79,Y82)))&amp;"    gegen   "&amp;IF($J$18&gt;$J$19,Y80,IF($J$18&lt;$J$19,Y81,IF($I$21&gt;$K$21,Y80,Y81))))</f>
      </c>
      <c r="F33" s="204"/>
      <c r="G33" s="204"/>
      <c r="H33" s="205"/>
      <c r="I33" s="61"/>
      <c r="J33" s="5" t="s">
        <v>20</v>
      </c>
      <c r="K33" s="61"/>
      <c r="L33" s="5" t="s">
        <v>57</v>
      </c>
      <c r="M33" s="61"/>
      <c r="N33" s="130" t="s">
        <v>12</v>
      </c>
      <c r="O33" s="34"/>
      <c r="P33" s="35"/>
      <c r="Q33" s="35"/>
      <c r="R33" s="35"/>
      <c r="S33" s="35"/>
      <c r="T33" s="35"/>
      <c r="U33" s="31"/>
      <c r="V33" s="31"/>
      <c r="W33" s="31"/>
      <c r="X33" s="31"/>
      <c r="Y33" s="31"/>
      <c r="Z33" s="31"/>
      <c r="AA33" s="31"/>
      <c r="AB33" s="31"/>
      <c r="AC33" s="31"/>
    </row>
    <row r="34" spans="2:29" ht="3.75" customHeight="1" thickBot="1">
      <c r="B34" s="201"/>
      <c r="C34" s="202"/>
      <c r="D34" s="202"/>
      <c r="E34" s="202"/>
      <c r="F34" s="202"/>
      <c r="G34" s="202"/>
      <c r="H34" s="202"/>
      <c r="I34" s="11"/>
      <c r="J34" s="11"/>
      <c r="K34" s="11"/>
      <c r="L34" s="202"/>
      <c r="M34" s="202"/>
      <c r="N34" s="12"/>
      <c r="O34" s="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0" ht="16.5" thickBot="1">
      <c r="B35" s="200" t="s">
        <v>31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38"/>
      <c r="P35" s="1"/>
      <c r="Q35" s="1"/>
      <c r="R35" s="1"/>
      <c r="S35" s="1"/>
      <c r="T35" s="1"/>
    </row>
    <row r="36" spans="2:20" ht="12.75">
      <c r="B36" s="13" t="s">
        <v>13</v>
      </c>
      <c r="C36" s="197" t="s">
        <v>18</v>
      </c>
      <c r="D36" s="197"/>
      <c r="E36" s="197"/>
      <c r="F36" s="197"/>
      <c r="G36" s="197"/>
      <c r="H36" s="17" t="s">
        <v>11</v>
      </c>
      <c r="I36" s="17" t="s">
        <v>0</v>
      </c>
      <c r="J36" s="17" t="s">
        <v>32</v>
      </c>
      <c r="K36" s="17" t="s">
        <v>12</v>
      </c>
      <c r="L36" s="17" t="s">
        <v>5</v>
      </c>
      <c r="M36" s="17" t="s">
        <v>6</v>
      </c>
      <c r="N36" s="18" t="s">
        <v>7</v>
      </c>
      <c r="O36" s="1"/>
      <c r="P36" s="1"/>
      <c r="Q36" s="1"/>
      <c r="R36" s="1"/>
      <c r="S36" s="1"/>
      <c r="T36" s="1"/>
    </row>
    <row r="37" spans="2:20" ht="12.75">
      <c r="B37" s="14">
        <v>1</v>
      </c>
      <c r="C37" s="188">
        <f>IF(K31="","",IF(J30&gt;J31,E30,IF(J30&lt;J31,E31,IF(I33&gt;K33,E30,E31))))</f>
      </c>
      <c r="D37" s="188"/>
      <c r="E37" s="188"/>
      <c r="F37" s="188"/>
      <c r="G37" s="188"/>
      <c r="H37" s="4">
        <f>IF(K31="","",IF(J30&gt;J31,I30,IF(J30&lt;J31,I31,IF(I33&gt;K33,I30,I31))))</f>
      </c>
      <c r="I37" s="4">
        <f>IF(C37="","",IF(J30&gt;J31,O30+2,IF(J30&lt;J31,O31+2,IF(I33&gt;K33,O30+2,O31+2))))</f>
      </c>
      <c r="J37" s="4">
        <f>IF(C37="","",IF(J30&gt;J31,P30+J30,IF(J30&lt;J31,P31+J31,IF(I33&gt;K33,P30+J30,P31+J31))))</f>
      </c>
      <c r="K37" s="4">
        <f>IF(C37="","",IF(J30&gt;J31,Q30+K30,IF(J30&lt;J31,Q31+K31,IF(I33&gt;K33,Q30+K30,Q31+K31))))</f>
      </c>
      <c r="L37" s="4">
        <f>IF(C37="","",FIXED(ROUNDDOWN(J37/K37,Eingabetabelle!$H$6),Eingabetabelle!$H$6,TRUE))</f>
      </c>
      <c r="M37" s="4">
        <f>IF(C37="","",FIXED(ROUNDDOWN(IF(J30&gt;J31,MAX(L30*1,S30*1),IF(J30&lt;J31,MAX(L31*1,S31*1),IF(I33&gt;K33,MAX(L30*1,S30*1),MAX(L31*1,S31*1)))),Eingabetabelle!$H$6),Eingabetabelle!$H$6,TRUE))</f>
      </c>
      <c r="N37" s="15">
        <f>IF(C37="","",IF(J30&gt;J31,MAX(N30,T30),IF(J30&lt;J31,MAX(N31,T31),IF(I33&gt;K33,MAX(N30,T30),MAX(N31,T31)))))</f>
      </c>
      <c r="O37" s="1"/>
      <c r="P37" s="1"/>
      <c r="Q37" s="1"/>
      <c r="R37" s="1"/>
      <c r="S37" s="1"/>
      <c r="T37" s="1"/>
    </row>
    <row r="38" spans="2:20" ht="12.75">
      <c r="B38" s="14">
        <v>2</v>
      </c>
      <c r="C38" s="188">
        <f>IF(K31="","",IF(J30&lt;J31,E30,IF(J30&gt;J31,E31,IF(I33&lt;K33,E30,E31))))</f>
      </c>
      <c r="D38" s="188"/>
      <c r="E38" s="188"/>
      <c r="F38" s="188"/>
      <c r="G38" s="188"/>
      <c r="H38" s="4">
        <f>IF(K31="","",IF(J30&lt;J31,I30,IF(J30&gt;J31,I31,IF(I33&lt;K33,I30,I31))))</f>
      </c>
      <c r="I38" s="4">
        <f>IF(C38="","",IF(J30&lt;J31,O30,IF(J30&gt;J31,O31,IF(I33&lt;K33,O30,O31))))</f>
      </c>
      <c r="J38" s="4">
        <f>IF(C38="","",IF(J30&lt;J31,P30+J30,IF(J30&gt;J31,P31+J31,IF(I33&lt;K33,P30+J30,P31+J31))))</f>
      </c>
      <c r="K38" s="4">
        <f>IF(C38="","",IF(J30&lt;J31,Q30+K30,IF(J30&gt;J31,Q31+K31,IF(I33&lt;K33,Q30+K30,Q31+K31))))</f>
      </c>
      <c r="L38" s="4">
        <f>IF(C38="","",FIXED(ROUNDDOWN(J38/K38,Eingabetabelle!$H$6),Eingabetabelle!$H$6,TRUE))</f>
      </c>
      <c r="M38" s="4">
        <f>IF(C38="","",FIXED(ROUNDDOWN(IF(J30&lt;J31,S30,IF(J30&gt;J31,S31,IF(I33&lt;K33,S30,S31))),Eingabetabelle!$H$6),Eingabetabelle!$H$6,TRUE))</f>
      </c>
      <c r="N38" s="15">
        <f>IF(C38="","",IF(J30&lt;J31,MAX(N30,T30),IF(J30&gt;J31,MAX(N31,T31),IF(I33&lt;K33,MAX(N30,T30),MAX(N31,T31)))))</f>
      </c>
      <c r="O38" s="1"/>
      <c r="P38" s="1"/>
      <c r="Q38" s="1"/>
      <c r="R38" s="1"/>
      <c r="S38" s="1"/>
      <c r="T38" s="1"/>
    </row>
    <row r="39" spans="2:14" ht="12.75">
      <c r="B39" s="14">
        <v>3</v>
      </c>
      <c r="C39" s="188">
        <f>IF(K25="","",IF(J24&gt;J25,E24,IF(J24&lt;J25,E25,IF(I27&gt;K27,E24,E25))))</f>
      </c>
      <c r="D39" s="188"/>
      <c r="E39" s="188"/>
      <c r="F39" s="188"/>
      <c r="G39" s="188"/>
      <c r="H39" s="4">
        <f>IF(K25="","",IF(J24&gt;J25,I24,IF(J24&lt;J25,I25,IF(I27&gt;K27,I24,I25))))</f>
      </c>
      <c r="I39" s="4">
        <f>IF(C39="","",IF(J24&gt;J25,O24+2,IF(J24&lt;J25,O25+2,IF(I27&gt;K27,O24+2,O25+2))))</f>
      </c>
      <c r="J39" s="4">
        <f>IF(C39="","",IF(J24&gt;J25,P24+J24,IF(J24&lt;J25,P25+J25,IF(I27&gt;K27,P24+J24,P25+J25))))</f>
      </c>
      <c r="K39" s="4">
        <f>IF(C39="","",IF(J24&gt;J25,Q24+K24,IF(J24&lt;J25,Q25+K25,IF(I27&gt;K27,Q24+K24,Q25+K25))))</f>
      </c>
      <c r="L39" s="4">
        <f>IF(C39="","",FIXED(ROUNDDOWN(J39/K39,Eingabetabelle!$H$6),Eingabetabelle!$H$6,TRUE))</f>
      </c>
      <c r="M39" s="4">
        <f>IF(C39="","",FIXED(ROUNDDOWN(IF(J24&gt;J25,MAX(L24*1,S24*1),IF(J24&lt;J25,MAX(L25*1,S25*1),IF(I27&gt;K27,MAX(L24*1,S24*1),MAX(L25*1,S25*1)))),Eingabetabelle!$H$6),Eingabetabelle!$H$6,TRUE))</f>
      </c>
      <c r="N39" s="15">
        <f>IF(C39="","",IF(J24&gt;J25,MAX(N24,T24),IF(J24&lt;J25,MAX(N25,T25),IF(I27&gt;K27,MAX(N24,T24),MAX(N25,T25)))))</f>
      </c>
    </row>
    <row r="40" spans="1:14" ht="12.75">
      <c r="A40" s="56"/>
      <c r="B40" s="14">
        <v>4</v>
      </c>
      <c r="C40" s="188">
        <f>IF(K25="","",IF(J24&lt;J25,E24,IF(J24&gt;J25,E25,IF(I27&lt;K27,E24,E25))))</f>
      </c>
      <c r="D40" s="188"/>
      <c r="E40" s="188"/>
      <c r="F40" s="188"/>
      <c r="G40" s="188"/>
      <c r="H40" s="4">
        <f>IF(K25="","",IF(J24&lt;J25,I24,IF(J24&gt;J25,I25,IF(I27&lt;K27,I24,I25))))</f>
      </c>
      <c r="I40" s="4">
        <f>IF(C40="","",IF(J24&lt;J25,O24,IF(J24&gt;J25,O25,IF(I27&lt;K27,O24,O25))))</f>
      </c>
      <c r="J40" s="4">
        <f>IF(C40="","",IF(J24&lt;J25,P24+J24,IF(J24&gt;J25,P25+J25,IF(I27&lt;K27,P24+J24,P25+J25))))</f>
      </c>
      <c r="K40" s="4">
        <f>IF(C40="","",IF(J24&lt;J25,Q24+K24,IF(J24&gt;J25,Q25+K25,IF(I27&lt;K27,Q24+K24,Q25+K25))))</f>
      </c>
      <c r="L40" s="4">
        <f>IF(C40="","",FIXED(ROUNDDOWN(J40/K40,Eingabetabelle!$H$6),Eingabetabelle!$H$6,TRUE))</f>
      </c>
      <c r="M40" s="4">
        <f>IF(C40="","",FIXED(ROUNDDOWN(IF(J24&lt;J25,S24,IF(J24&gt;J25,S25,IF(I27&lt;K27,S24,S25))),Eingabetabelle!$H$6),Eingabetabelle!$H$6,TRUE))</f>
      </c>
      <c r="N40" s="15">
        <f>IF(C40="","",IF(J24&lt;J25,MAX(N24,T24),IF(J24&gt;J25,MAX(N25,T25),IF(I27&lt;K27,MAX(N24,T24),MAX(N25,T25)))))</f>
      </c>
    </row>
    <row r="41" spans="2:14" ht="12.75">
      <c r="B41" s="14">
        <v>5</v>
      </c>
      <c r="C41" s="188">
        <f>IF($D$77&gt;1,"",IF(AM83="","",AM83&amp;", "&amp;AN83))</f>
      </c>
      <c r="D41" s="188"/>
      <c r="E41" s="188"/>
      <c r="F41" s="188"/>
      <c r="G41" s="188"/>
      <c r="H41" s="4">
        <f>IF($D$77&gt;1,"",IF(AO83="","",AO83))</f>
      </c>
      <c r="I41" s="4">
        <f aca="true" t="shared" si="1" ref="I41:N41">IF($D$77&gt;1,"",IF(AP83="","",AP83))</f>
      </c>
      <c r="J41" s="4">
        <f t="shared" si="1"/>
      </c>
      <c r="K41" s="4">
        <f t="shared" si="1"/>
      </c>
      <c r="L41" s="4">
        <f t="shared" si="1"/>
      </c>
      <c r="M41" s="4">
        <f t="shared" si="1"/>
      </c>
      <c r="N41" s="15">
        <f t="shared" si="1"/>
      </c>
    </row>
    <row r="42" spans="2:14" ht="12.75">
      <c r="B42" s="14">
        <v>6</v>
      </c>
      <c r="C42" s="188">
        <f aca="true" t="shared" si="2" ref="C42:C64">IF($D$77&gt;1,"",IF(AM84="","",AM84&amp;", "&amp;AN84))</f>
      </c>
      <c r="D42" s="188"/>
      <c r="E42" s="188"/>
      <c r="F42" s="188"/>
      <c r="G42" s="188"/>
      <c r="H42" s="4">
        <f aca="true" t="shared" si="3" ref="H42:H64">IF($D$77&gt;1,"",IF(AO84="","",AO84))</f>
      </c>
      <c r="I42" s="4">
        <f aca="true" t="shared" si="4" ref="I42:I64">IF($D$77&gt;1,"",IF(AP84="","",AP84))</f>
      </c>
      <c r="J42" s="4">
        <f aca="true" t="shared" si="5" ref="J42:J64">IF($D$77&gt;1,"",IF(AQ84="","",AQ84))</f>
      </c>
      <c r="K42" s="4">
        <f aca="true" t="shared" si="6" ref="K42:K64">IF($D$77&gt;1,"",IF(AR84="","",AR84))</f>
      </c>
      <c r="L42" s="4">
        <f aca="true" t="shared" si="7" ref="L42:L64">IF($D$77&gt;1,"",IF(AS84="","",AS84))</f>
      </c>
      <c r="M42" s="4">
        <f aca="true" t="shared" si="8" ref="M42:M64">IF($D$77&gt;1,"",IF(AT84="","",AT84))</f>
      </c>
      <c r="N42" s="15">
        <f aca="true" t="shared" si="9" ref="N42:N64">IF($D$77&gt;1,"",IF(AU84="","",AU84))</f>
      </c>
    </row>
    <row r="43" spans="2:14" ht="12.75">
      <c r="B43" s="14">
        <v>7</v>
      </c>
      <c r="C43" s="188">
        <f t="shared" si="2"/>
      </c>
      <c r="D43" s="188"/>
      <c r="E43" s="188"/>
      <c r="F43" s="188"/>
      <c r="G43" s="188"/>
      <c r="H43" s="4">
        <f t="shared" si="3"/>
      </c>
      <c r="I43" s="4">
        <f t="shared" si="4"/>
      </c>
      <c r="J43" s="4">
        <f t="shared" si="5"/>
      </c>
      <c r="K43" s="4">
        <f t="shared" si="6"/>
      </c>
      <c r="L43" s="4">
        <f t="shared" si="7"/>
      </c>
      <c r="M43" s="4">
        <f t="shared" si="8"/>
      </c>
      <c r="N43" s="15">
        <f t="shared" si="9"/>
      </c>
    </row>
    <row r="44" spans="2:14" ht="12.75">
      <c r="B44" s="14">
        <v>8</v>
      </c>
      <c r="C44" s="188">
        <f t="shared" si="2"/>
      </c>
      <c r="D44" s="188"/>
      <c r="E44" s="188"/>
      <c r="F44" s="188"/>
      <c r="G44" s="188"/>
      <c r="H44" s="4">
        <f t="shared" si="3"/>
      </c>
      <c r="I44" s="4">
        <f t="shared" si="4"/>
      </c>
      <c r="J44" s="4">
        <f t="shared" si="5"/>
      </c>
      <c r="K44" s="4">
        <f t="shared" si="6"/>
      </c>
      <c r="L44" s="4">
        <f t="shared" si="7"/>
      </c>
      <c r="M44" s="4">
        <f t="shared" si="8"/>
      </c>
      <c r="N44" s="15">
        <f t="shared" si="9"/>
      </c>
    </row>
    <row r="45" spans="2:14" ht="12.75">
      <c r="B45" s="14">
        <v>9</v>
      </c>
      <c r="C45" s="188">
        <f t="shared" si="2"/>
      </c>
      <c r="D45" s="188"/>
      <c r="E45" s="188"/>
      <c r="F45" s="188"/>
      <c r="G45" s="188"/>
      <c r="H45" s="4">
        <f t="shared" si="3"/>
      </c>
      <c r="I45" s="4">
        <f t="shared" si="4"/>
      </c>
      <c r="J45" s="4">
        <f t="shared" si="5"/>
      </c>
      <c r="K45" s="4">
        <f t="shared" si="6"/>
      </c>
      <c r="L45" s="4">
        <f t="shared" si="7"/>
      </c>
      <c r="M45" s="4">
        <f t="shared" si="8"/>
      </c>
      <c r="N45" s="15">
        <f t="shared" si="9"/>
      </c>
    </row>
    <row r="46" spans="2:14" ht="12.75">
      <c r="B46" s="14">
        <v>10</v>
      </c>
      <c r="C46" s="188">
        <f t="shared" si="2"/>
      </c>
      <c r="D46" s="188"/>
      <c r="E46" s="188"/>
      <c r="F46" s="188"/>
      <c r="G46" s="188"/>
      <c r="H46" s="4">
        <f t="shared" si="3"/>
      </c>
      <c r="I46" s="4">
        <f t="shared" si="4"/>
      </c>
      <c r="J46" s="4">
        <f t="shared" si="5"/>
      </c>
      <c r="K46" s="4">
        <f t="shared" si="6"/>
      </c>
      <c r="L46" s="4">
        <f t="shared" si="7"/>
      </c>
      <c r="M46" s="4">
        <f t="shared" si="8"/>
      </c>
      <c r="N46" s="15">
        <f t="shared" si="9"/>
      </c>
    </row>
    <row r="47" spans="2:14" ht="12.75">
      <c r="B47" s="14">
        <v>11</v>
      </c>
      <c r="C47" s="188">
        <f t="shared" si="2"/>
      </c>
      <c r="D47" s="188"/>
      <c r="E47" s="188"/>
      <c r="F47" s="188"/>
      <c r="G47" s="188"/>
      <c r="H47" s="4">
        <f t="shared" si="3"/>
      </c>
      <c r="I47" s="4">
        <f t="shared" si="4"/>
      </c>
      <c r="J47" s="4">
        <f t="shared" si="5"/>
      </c>
      <c r="K47" s="4">
        <f t="shared" si="6"/>
      </c>
      <c r="L47" s="4">
        <f t="shared" si="7"/>
      </c>
      <c r="M47" s="4">
        <f t="shared" si="8"/>
      </c>
      <c r="N47" s="15">
        <f t="shared" si="9"/>
      </c>
    </row>
    <row r="48" spans="2:14" ht="13.5" thickBot="1">
      <c r="B48" s="16">
        <v>12</v>
      </c>
      <c r="C48" s="189">
        <f t="shared" si="2"/>
      </c>
      <c r="D48" s="189"/>
      <c r="E48" s="189"/>
      <c r="F48" s="189"/>
      <c r="G48" s="189"/>
      <c r="H48" s="101">
        <f t="shared" si="3"/>
      </c>
      <c r="I48" s="101">
        <f t="shared" si="4"/>
      </c>
      <c r="J48" s="101">
        <f t="shared" si="5"/>
      </c>
      <c r="K48" s="101">
        <f t="shared" si="6"/>
      </c>
      <c r="L48" s="101">
        <f t="shared" si="7"/>
      </c>
      <c r="M48" s="101">
        <f t="shared" si="8"/>
      </c>
      <c r="N48" s="39">
        <f t="shared" si="9"/>
      </c>
    </row>
    <row r="49" spans="2:14" ht="12.75" hidden="1">
      <c r="B49" s="119">
        <v>13</v>
      </c>
      <c r="C49" s="196">
        <f t="shared" si="2"/>
      </c>
      <c r="D49" s="196"/>
      <c r="E49" s="196"/>
      <c r="F49" s="196"/>
      <c r="G49" s="196"/>
      <c r="H49" s="120">
        <f t="shared" si="3"/>
      </c>
      <c r="I49" s="120">
        <f t="shared" si="4"/>
      </c>
      <c r="J49" s="120">
        <f t="shared" si="5"/>
      </c>
      <c r="K49" s="120">
        <f t="shared" si="6"/>
      </c>
      <c r="L49" s="120">
        <f t="shared" si="7"/>
      </c>
      <c r="M49" s="120">
        <f t="shared" si="8"/>
      </c>
      <c r="N49" s="121">
        <f t="shared" si="9"/>
      </c>
    </row>
    <row r="50" spans="2:14" ht="12.75" hidden="1">
      <c r="B50" s="14">
        <v>14</v>
      </c>
      <c r="C50" s="188">
        <f t="shared" si="2"/>
      </c>
      <c r="D50" s="188"/>
      <c r="E50" s="188"/>
      <c r="F50" s="188"/>
      <c r="G50" s="188"/>
      <c r="H50" s="4">
        <f t="shared" si="3"/>
      </c>
      <c r="I50" s="4">
        <f t="shared" si="4"/>
      </c>
      <c r="J50" s="4">
        <f t="shared" si="5"/>
      </c>
      <c r="K50" s="4">
        <f t="shared" si="6"/>
      </c>
      <c r="L50" s="4">
        <f t="shared" si="7"/>
      </c>
      <c r="M50" s="4">
        <f t="shared" si="8"/>
      </c>
      <c r="N50" s="15">
        <f t="shared" si="9"/>
      </c>
    </row>
    <row r="51" spans="2:14" ht="12.75" hidden="1">
      <c r="B51" s="14">
        <v>15</v>
      </c>
      <c r="C51" s="188">
        <f t="shared" si="2"/>
      </c>
      <c r="D51" s="188"/>
      <c r="E51" s="188"/>
      <c r="F51" s="188"/>
      <c r="G51" s="188"/>
      <c r="H51" s="4">
        <f t="shared" si="3"/>
      </c>
      <c r="I51" s="4">
        <f t="shared" si="4"/>
      </c>
      <c r="J51" s="4">
        <f t="shared" si="5"/>
      </c>
      <c r="K51" s="4">
        <f t="shared" si="6"/>
      </c>
      <c r="L51" s="4">
        <f t="shared" si="7"/>
      </c>
      <c r="M51" s="4">
        <f t="shared" si="8"/>
      </c>
      <c r="N51" s="15">
        <f t="shared" si="9"/>
      </c>
    </row>
    <row r="52" spans="2:14" ht="12.75" hidden="1">
      <c r="B52" s="14">
        <v>16</v>
      </c>
      <c r="C52" s="188">
        <f t="shared" si="2"/>
      </c>
      <c r="D52" s="188"/>
      <c r="E52" s="188"/>
      <c r="F52" s="188"/>
      <c r="G52" s="188"/>
      <c r="H52" s="4">
        <f t="shared" si="3"/>
      </c>
      <c r="I52" s="4">
        <f t="shared" si="4"/>
      </c>
      <c r="J52" s="4">
        <f t="shared" si="5"/>
      </c>
      <c r="K52" s="4">
        <f t="shared" si="6"/>
      </c>
      <c r="L52" s="4">
        <f t="shared" si="7"/>
      </c>
      <c r="M52" s="4">
        <f t="shared" si="8"/>
      </c>
      <c r="N52" s="15">
        <f t="shared" si="9"/>
      </c>
    </row>
    <row r="53" spans="2:14" ht="12.75" hidden="1">
      <c r="B53" s="14">
        <v>17</v>
      </c>
      <c r="C53" s="188">
        <f t="shared" si="2"/>
      </c>
      <c r="D53" s="188"/>
      <c r="E53" s="188"/>
      <c r="F53" s="188"/>
      <c r="G53" s="188"/>
      <c r="H53" s="4">
        <f t="shared" si="3"/>
      </c>
      <c r="I53" s="4">
        <f t="shared" si="4"/>
      </c>
      <c r="J53" s="4">
        <f t="shared" si="5"/>
      </c>
      <c r="K53" s="4">
        <f t="shared" si="6"/>
      </c>
      <c r="L53" s="4">
        <f t="shared" si="7"/>
      </c>
      <c r="M53" s="4">
        <f t="shared" si="8"/>
      </c>
      <c r="N53" s="15">
        <f t="shared" si="9"/>
      </c>
    </row>
    <row r="54" spans="2:14" ht="13.5" hidden="1" thickBot="1">
      <c r="B54" s="16">
        <v>18</v>
      </c>
      <c r="C54" s="189">
        <f t="shared" si="2"/>
      </c>
      <c r="D54" s="189"/>
      <c r="E54" s="189"/>
      <c r="F54" s="189"/>
      <c r="G54" s="189"/>
      <c r="H54" s="101">
        <f t="shared" si="3"/>
      </c>
      <c r="I54" s="101">
        <f t="shared" si="4"/>
      </c>
      <c r="J54" s="101">
        <f t="shared" si="5"/>
      </c>
      <c r="K54" s="101">
        <f t="shared" si="6"/>
      </c>
      <c r="L54" s="101">
        <f t="shared" si="7"/>
      </c>
      <c r="M54" s="101">
        <f t="shared" si="8"/>
      </c>
      <c r="N54" s="39">
        <f t="shared" si="9"/>
      </c>
    </row>
    <row r="55" spans="2:14" ht="12.75" hidden="1">
      <c r="B55" s="119">
        <v>19</v>
      </c>
      <c r="C55" s="196">
        <f t="shared" si="2"/>
      </c>
      <c r="D55" s="196"/>
      <c r="E55" s="196"/>
      <c r="F55" s="196"/>
      <c r="G55" s="196"/>
      <c r="H55" s="120">
        <f t="shared" si="3"/>
      </c>
      <c r="I55" s="120">
        <f t="shared" si="4"/>
      </c>
      <c r="J55" s="120">
        <f t="shared" si="5"/>
      </c>
      <c r="K55" s="120">
        <f t="shared" si="6"/>
      </c>
      <c r="L55" s="120">
        <f t="shared" si="7"/>
      </c>
      <c r="M55" s="120">
        <f t="shared" si="8"/>
      </c>
      <c r="N55" s="121">
        <f t="shared" si="9"/>
      </c>
    </row>
    <row r="56" spans="2:14" ht="12.75" hidden="1">
      <c r="B56" s="14">
        <v>20</v>
      </c>
      <c r="C56" s="188">
        <f t="shared" si="2"/>
      </c>
      <c r="D56" s="188"/>
      <c r="E56" s="188"/>
      <c r="F56" s="188"/>
      <c r="G56" s="188"/>
      <c r="H56" s="4">
        <f t="shared" si="3"/>
      </c>
      <c r="I56" s="4">
        <f t="shared" si="4"/>
      </c>
      <c r="J56" s="4">
        <f t="shared" si="5"/>
      </c>
      <c r="K56" s="4">
        <f t="shared" si="6"/>
      </c>
      <c r="L56" s="4">
        <f t="shared" si="7"/>
      </c>
      <c r="M56" s="4">
        <f t="shared" si="8"/>
      </c>
      <c r="N56" s="15">
        <f t="shared" si="9"/>
      </c>
    </row>
    <row r="57" spans="2:14" ht="13.5" hidden="1" thickBot="1">
      <c r="B57" s="16">
        <v>21</v>
      </c>
      <c r="C57" s="189">
        <f t="shared" si="2"/>
      </c>
      <c r="D57" s="189"/>
      <c r="E57" s="189"/>
      <c r="F57" s="189"/>
      <c r="G57" s="189"/>
      <c r="H57" s="101">
        <f t="shared" si="3"/>
      </c>
      <c r="I57" s="101">
        <f t="shared" si="4"/>
      </c>
      <c r="J57" s="101">
        <f t="shared" si="5"/>
      </c>
      <c r="K57" s="101">
        <f t="shared" si="6"/>
      </c>
      <c r="L57" s="101">
        <f t="shared" si="7"/>
      </c>
      <c r="M57" s="101">
        <f t="shared" si="8"/>
      </c>
      <c r="N57" s="39">
        <f t="shared" si="9"/>
      </c>
    </row>
    <row r="58" spans="2:14" ht="12.75" hidden="1">
      <c r="B58" s="119">
        <v>22</v>
      </c>
      <c r="C58" s="196">
        <f t="shared" si="2"/>
      </c>
      <c r="D58" s="196"/>
      <c r="E58" s="196"/>
      <c r="F58" s="196"/>
      <c r="G58" s="196"/>
      <c r="H58" s="120">
        <f t="shared" si="3"/>
      </c>
      <c r="I58" s="120">
        <f t="shared" si="4"/>
      </c>
      <c r="J58" s="120">
        <f t="shared" si="5"/>
      </c>
      <c r="K58" s="120">
        <f t="shared" si="6"/>
      </c>
      <c r="L58" s="120">
        <f t="shared" si="7"/>
      </c>
      <c r="M58" s="120">
        <f t="shared" si="8"/>
      </c>
      <c r="N58" s="121">
        <f t="shared" si="9"/>
      </c>
    </row>
    <row r="59" spans="2:14" ht="12.75" hidden="1">
      <c r="B59" s="14">
        <v>23</v>
      </c>
      <c r="C59" s="188">
        <f t="shared" si="2"/>
      </c>
      <c r="D59" s="188"/>
      <c r="E59" s="188"/>
      <c r="F59" s="188"/>
      <c r="G59" s="188"/>
      <c r="H59" s="4">
        <f t="shared" si="3"/>
      </c>
      <c r="I59" s="4">
        <f t="shared" si="4"/>
      </c>
      <c r="J59" s="4">
        <f t="shared" si="5"/>
      </c>
      <c r="K59" s="4">
        <f t="shared" si="6"/>
      </c>
      <c r="L59" s="4">
        <f t="shared" si="7"/>
      </c>
      <c r="M59" s="4">
        <f t="shared" si="8"/>
      </c>
      <c r="N59" s="15">
        <f t="shared" si="9"/>
      </c>
    </row>
    <row r="60" spans="2:14" ht="12.75" hidden="1">
      <c r="B60" s="14">
        <v>24</v>
      </c>
      <c r="C60" s="188">
        <f t="shared" si="2"/>
      </c>
      <c r="D60" s="188"/>
      <c r="E60" s="188"/>
      <c r="F60" s="188"/>
      <c r="G60" s="188"/>
      <c r="H60" s="4">
        <f t="shared" si="3"/>
      </c>
      <c r="I60" s="4">
        <f t="shared" si="4"/>
      </c>
      <c r="J60" s="4">
        <f t="shared" si="5"/>
      </c>
      <c r="K60" s="4">
        <f t="shared" si="6"/>
      </c>
      <c r="L60" s="4">
        <f t="shared" si="7"/>
      </c>
      <c r="M60" s="4">
        <f t="shared" si="8"/>
      </c>
      <c r="N60" s="15">
        <f t="shared" si="9"/>
      </c>
    </row>
    <row r="61" spans="2:14" ht="12.75" hidden="1">
      <c r="B61" s="14">
        <v>25</v>
      </c>
      <c r="C61" s="188">
        <f t="shared" si="2"/>
      </c>
      <c r="D61" s="188"/>
      <c r="E61" s="188"/>
      <c r="F61" s="188"/>
      <c r="G61" s="188"/>
      <c r="H61" s="4">
        <f t="shared" si="3"/>
      </c>
      <c r="I61" s="4">
        <f t="shared" si="4"/>
      </c>
      <c r="J61" s="4">
        <f t="shared" si="5"/>
      </c>
      <c r="K61" s="4">
        <f t="shared" si="6"/>
      </c>
      <c r="L61" s="4">
        <f t="shared" si="7"/>
      </c>
      <c r="M61" s="4">
        <f t="shared" si="8"/>
      </c>
      <c r="N61" s="15">
        <f t="shared" si="9"/>
      </c>
    </row>
    <row r="62" spans="2:14" ht="12.75" hidden="1">
      <c r="B62" s="14">
        <v>26</v>
      </c>
      <c r="C62" s="188">
        <f t="shared" si="2"/>
      </c>
      <c r="D62" s="188"/>
      <c r="E62" s="188"/>
      <c r="F62" s="188"/>
      <c r="G62" s="188"/>
      <c r="H62" s="4">
        <f t="shared" si="3"/>
      </c>
      <c r="I62" s="4">
        <f t="shared" si="4"/>
      </c>
      <c r="J62" s="4">
        <f t="shared" si="5"/>
      </c>
      <c r="K62" s="4">
        <f t="shared" si="6"/>
      </c>
      <c r="L62" s="4">
        <f t="shared" si="7"/>
      </c>
      <c r="M62" s="4">
        <f t="shared" si="8"/>
      </c>
      <c r="N62" s="15">
        <f t="shared" si="9"/>
      </c>
    </row>
    <row r="63" spans="2:14" ht="12.75" hidden="1">
      <c r="B63" s="14">
        <v>27</v>
      </c>
      <c r="C63" s="188">
        <f t="shared" si="2"/>
      </c>
      <c r="D63" s="188"/>
      <c r="E63" s="188"/>
      <c r="F63" s="188"/>
      <c r="G63" s="188"/>
      <c r="H63" s="4">
        <f t="shared" si="3"/>
      </c>
      <c r="I63" s="4">
        <f t="shared" si="4"/>
      </c>
      <c r="J63" s="4">
        <f t="shared" si="5"/>
      </c>
      <c r="K63" s="4">
        <f t="shared" si="6"/>
      </c>
      <c r="L63" s="4">
        <f t="shared" si="7"/>
      </c>
      <c r="M63" s="4">
        <f t="shared" si="8"/>
      </c>
      <c r="N63" s="15">
        <f t="shared" si="9"/>
      </c>
    </row>
    <row r="64" spans="2:14" ht="13.5" hidden="1" thickBot="1">
      <c r="B64" s="16">
        <v>28</v>
      </c>
      <c r="C64" s="189">
        <f t="shared" si="2"/>
      </c>
      <c r="D64" s="189"/>
      <c r="E64" s="189"/>
      <c r="F64" s="189"/>
      <c r="G64" s="189"/>
      <c r="H64" s="101">
        <f t="shared" si="3"/>
      </c>
      <c r="I64" s="101">
        <f t="shared" si="4"/>
      </c>
      <c r="J64" s="101">
        <f t="shared" si="5"/>
      </c>
      <c r="K64" s="101">
        <f t="shared" si="6"/>
      </c>
      <c r="L64" s="101">
        <f t="shared" si="7"/>
      </c>
      <c r="M64" s="101">
        <f t="shared" si="8"/>
      </c>
      <c r="N64" s="39">
        <f t="shared" si="9"/>
      </c>
    </row>
    <row r="65" spans="2:29" ht="25.5" customHeight="1">
      <c r="B65" s="186" t="s">
        <v>48</v>
      </c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2:29" ht="15" customHeight="1"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2:29" ht="19.5" customHeight="1">
      <c r="B67" s="182" t="s">
        <v>49</v>
      </c>
      <c r="C67" s="182"/>
      <c r="D67" s="183">
        <f>Eingabetabelle!H5</f>
        <v>0</v>
      </c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2:29" ht="15.75" customHeight="1">
      <c r="B68" s="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1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2:2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2:29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2:29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2:29" ht="12.7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2:29" ht="12.75" hidden="1">
      <c r="B73" s="29">
        <f>RANK(C73,$C$73:$C$76,0)</f>
        <v>1</v>
      </c>
      <c r="C73" s="29">
        <f>COUNTA(Eingabetabelle!D10:E16)</f>
        <v>0</v>
      </c>
      <c r="D73" s="29">
        <f>COUNTIF($B$73:$B$76,1)</f>
        <v>4</v>
      </c>
      <c r="E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2:29" ht="12.75" hidden="1">
      <c r="B74" s="29">
        <f>RANK(C74,$C$73:$C$76,0)</f>
        <v>1</v>
      </c>
      <c r="C74" s="29">
        <f>COUNTA(Eingabetabelle!Z10:AA16)</f>
        <v>0</v>
      </c>
      <c r="D74" s="29">
        <f>COUNTIF($B$73:$B$76,2)</f>
        <v>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2:29" ht="12.75" hidden="1">
      <c r="B75" s="29">
        <f>RANK(C75,$C$73:$C$76,0)</f>
        <v>1</v>
      </c>
      <c r="C75" s="29">
        <f>COUNTA(Eingabetabelle!AV10:AW16)</f>
        <v>0</v>
      </c>
      <c r="D75" s="29">
        <f>COUNTIF($B$73:$B$76,3)</f>
        <v>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2:29" ht="12.75" hidden="1">
      <c r="B76" s="29">
        <f>RANK(C76,$C$73:$C$76,0)</f>
        <v>1</v>
      </c>
      <c r="C76" s="29">
        <f>COUNTA(Eingabetabelle!BR10:BS16)</f>
        <v>0</v>
      </c>
      <c r="D76" s="29">
        <f>COUNTIF($B$73:$B$76,4)</f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2:33" ht="12.75" hidden="1">
      <c r="B77" s="29">
        <f>IF(D73=C77,1,2)</f>
        <v>2</v>
      </c>
      <c r="C77" s="29">
        <f>4-COUNTIF(C73:C76,0)</f>
        <v>0</v>
      </c>
      <c r="D77" s="40">
        <f>MAX(A79:A106)</f>
        <v>0</v>
      </c>
      <c r="E77" s="29"/>
      <c r="F77" s="29">
        <f>SUM(C73:C76)</f>
        <v>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2:34" ht="13.5" hidden="1" thickBot="1">
      <c r="B78" s="40">
        <v>1</v>
      </c>
      <c r="C78" s="40">
        <v>2</v>
      </c>
      <c r="D78" s="40">
        <v>3</v>
      </c>
      <c r="E78" s="27">
        <v>4</v>
      </c>
      <c r="F78" s="27">
        <v>5</v>
      </c>
      <c r="G78" s="27">
        <v>6</v>
      </c>
      <c r="H78" s="27">
        <v>7</v>
      </c>
      <c r="I78" s="27">
        <v>8</v>
      </c>
      <c r="J78" s="27">
        <v>9</v>
      </c>
      <c r="K78" s="27">
        <v>10</v>
      </c>
      <c r="L78" s="27">
        <v>11</v>
      </c>
      <c r="M78" s="27">
        <v>12</v>
      </c>
      <c r="N78" s="27">
        <v>13</v>
      </c>
      <c r="O78" s="27">
        <v>14</v>
      </c>
      <c r="P78" s="27">
        <v>15</v>
      </c>
      <c r="Q78" s="182" t="s">
        <v>55</v>
      </c>
      <c r="R78" s="182"/>
      <c r="S78" s="182" t="s">
        <v>5</v>
      </c>
      <c r="T78" s="182"/>
      <c r="U78" s="182" t="s">
        <v>7</v>
      </c>
      <c r="V78" s="182"/>
      <c r="Y78" s="27">
        <v>2</v>
      </c>
      <c r="Z78" s="27">
        <v>3</v>
      </c>
      <c r="AA78" s="27">
        <v>4</v>
      </c>
      <c r="AB78" s="27">
        <v>5</v>
      </c>
      <c r="AC78" s="27">
        <v>6</v>
      </c>
      <c r="AD78" s="27">
        <v>7</v>
      </c>
      <c r="AE78" s="27">
        <v>8</v>
      </c>
      <c r="AF78" s="27">
        <v>9</v>
      </c>
      <c r="AG78" s="27">
        <v>10</v>
      </c>
      <c r="AH78" s="27">
        <v>11</v>
      </c>
    </row>
    <row r="79" spans="1:37" ht="12.75" hidden="1">
      <c r="A79" s="27">
        <f>COUNTIF($B$79:$B$106,1)</f>
        <v>0</v>
      </c>
      <c r="B79" s="102">
        <f>IF(C79="",0,RANK(N79,$N$79:$N$106,0))</f>
        <v>0</v>
      </c>
      <c r="C79" s="32">
        <f>'Gruppe A'!A13</f>
      </c>
      <c r="D79" s="32">
        <f>'Gruppe A'!A14</f>
      </c>
      <c r="E79" s="32">
        <f>'Gruppe A'!A15</f>
      </c>
      <c r="F79" s="32">
        <f>'Gruppe A'!W13</f>
      </c>
      <c r="G79" s="32">
        <f>'Gruppe A'!AA13</f>
      </c>
      <c r="H79" s="32">
        <f>'Gruppe A'!AB13</f>
      </c>
      <c r="I79" s="32">
        <f>'Gruppe A'!AC13</f>
      </c>
      <c r="J79" s="32">
        <f>'Gruppe A'!AD13</f>
      </c>
      <c r="K79" s="32">
        <f>'Gruppe A'!AE13</f>
      </c>
      <c r="L79" s="32">
        <f>'Gruppe A'!AF13</f>
      </c>
      <c r="M79" s="32" t="s">
        <v>21</v>
      </c>
      <c r="N79" s="32">
        <f>IF(C79="",0,V79+T79*10^2+(10-L79)*10^4)</f>
        <v>0</v>
      </c>
      <c r="O79" s="32">
        <f>IF(C79="",0,V79+T79*10^2+R79*10^4+(10-L79)*10^6)</f>
        <v>0</v>
      </c>
      <c r="P79" s="41">
        <f>IF(C79="",0,V79+T79*10^2)</f>
        <v>0</v>
      </c>
      <c r="Q79" s="27">
        <f>IF(F79="",0,F79)</f>
        <v>0</v>
      </c>
      <c r="R79" s="55">
        <f>RANK(Q79,$Q$79:$Q$106,TRUE)</f>
        <v>1</v>
      </c>
      <c r="S79" s="27">
        <f>IF(I79="",0,I79*10^3+J79*10^-3)</f>
        <v>0</v>
      </c>
      <c r="T79" s="55">
        <f>RANK(S79,$S$79:$S$106,TRUE)</f>
        <v>1</v>
      </c>
      <c r="U79" s="27">
        <f>IF(K79="",0,K79)</f>
        <v>0</v>
      </c>
      <c r="V79" s="55">
        <f>RANK(U79,$U$79:$U$106,TRUE)</f>
        <v>1</v>
      </c>
      <c r="W79" s="42">
        <v>1</v>
      </c>
      <c r="X79" s="43"/>
      <c r="Y79" s="43" t="e">
        <f aca="true" t="shared" si="10" ref="Y79:AI80">VLOOKUP($W79,$B$79:$M$106,C$78,0)</f>
        <v>#N/A</v>
      </c>
      <c r="Z79" s="43" t="e">
        <f t="shared" si="10"/>
        <v>#N/A</v>
      </c>
      <c r="AA79" s="43" t="e">
        <f t="shared" si="10"/>
        <v>#N/A</v>
      </c>
      <c r="AB79" s="43" t="e">
        <f t="shared" si="10"/>
        <v>#N/A</v>
      </c>
      <c r="AC79" s="43" t="e">
        <f t="shared" si="10"/>
        <v>#N/A</v>
      </c>
      <c r="AD79" s="43" t="e">
        <f t="shared" si="10"/>
        <v>#N/A</v>
      </c>
      <c r="AE79" s="43" t="e">
        <f t="shared" si="10"/>
        <v>#N/A</v>
      </c>
      <c r="AF79" s="43" t="e">
        <f t="shared" si="10"/>
        <v>#N/A</v>
      </c>
      <c r="AG79" s="43" t="e">
        <f t="shared" si="10"/>
        <v>#N/A</v>
      </c>
      <c r="AH79" s="43" t="e">
        <f t="shared" si="10"/>
        <v>#N/A</v>
      </c>
      <c r="AI79" s="43" t="e">
        <f t="shared" si="10"/>
        <v>#N/A</v>
      </c>
      <c r="AJ79" s="43"/>
      <c r="AK79" s="44"/>
    </row>
    <row r="80" spans="1:37" ht="12.75" hidden="1">
      <c r="A80" s="27">
        <f>COUNTIF($B$79:$B$106,2)</f>
        <v>0</v>
      </c>
      <c r="B80" s="103">
        <f aca="true" t="shared" si="11" ref="B80:B106">IF(C80="",0,RANK(N80,$N$79:$N$106,0))</f>
        <v>0</v>
      </c>
      <c r="C80" s="45">
        <f>'Gruppe A'!A16</f>
      </c>
      <c r="D80" s="45">
        <f>'Gruppe A'!A17</f>
      </c>
      <c r="E80" s="45">
        <f>'Gruppe A'!A18</f>
      </c>
      <c r="F80" s="45">
        <f>'Gruppe A'!W16</f>
      </c>
      <c r="G80" s="45">
        <f>'Gruppe A'!AA16</f>
      </c>
      <c r="H80" s="45">
        <f>'Gruppe A'!AB16</f>
      </c>
      <c r="I80" s="45">
        <f>'Gruppe A'!AC16</f>
      </c>
      <c r="J80" s="45">
        <f>'Gruppe A'!AD16</f>
      </c>
      <c r="K80" s="45">
        <f>'Gruppe A'!AE16</f>
      </c>
      <c r="L80" s="45">
        <f>'Gruppe A'!AF16</f>
      </c>
      <c r="M80" s="45" t="s">
        <v>21</v>
      </c>
      <c r="N80" s="45">
        <f aca="true" t="shared" si="12" ref="N80:N106">IF(C80="",0,V80+T80*10^2+(10-L80)*10^4)</f>
        <v>0</v>
      </c>
      <c r="O80" s="45">
        <f aca="true" t="shared" si="13" ref="O80:O106">IF(C80="",0,V80+T80*10^2+R80*10^4+(10-L80)*10^6)</f>
        <v>0</v>
      </c>
      <c r="P80" s="46">
        <f aca="true" t="shared" si="14" ref="P80:P106">IF(C80="",0,V80+T80*10^2)</f>
        <v>0</v>
      </c>
      <c r="Q80" s="27">
        <f aca="true" t="shared" si="15" ref="Q80:Q106">IF(F80="",0,F80)</f>
        <v>0</v>
      </c>
      <c r="R80" s="55">
        <f aca="true" t="shared" si="16" ref="R80:R106">RANK(Q80,$Q$79:$Q$106,TRUE)</f>
        <v>1</v>
      </c>
      <c r="S80" s="27">
        <f aca="true" t="shared" si="17" ref="S80:S106">IF(I80="",0,I80*10^3+J80*10^-3)</f>
        <v>0</v>
      </c>
      <c r="T80" s="55">
        <f aca="true" t="shared" si="18" ref="T80:T106">RANK(S80,$S$79:$S$106,TRUE)</f>
        <v>1</v>
      </c>
      <c r="U80" s="27">
        <f aca="true" t="shared" si="19" ref="U80:U106">IF(K80="",0,K80)</f>
        <v>0</v>
      </c>
      <c r="V80" s="55">
        <f aca="true" t="shared" si="20" ref="V80:V106">RANK(U80,$U$79:$U$106,TRUE)</f>
        <v>1</v>
      </c>
      <c r="W80" s="47">
        <v>2</v>
      </c>
      <c r="X80" s="45"/>
      <c r="Y80" s="45" t="e">
        <f t="shared" si="10"/>
        <v>#N/A</v>
      </c>
      <c r="Z80" s="45" t="e">
        <f t="shared" si="10"/>
        <v>#N/A</v>
      </c>
      <c r="AA80" s="45" t="e">
        <f t="shared" si="10"/>
        <v>#N/A</v>
      </c>
      <c r="AB80" s="45" t="e">
        <f t="shared" si="10"/>
        <v>#N/A</v>
      </c>
      <c r="AC80" s="45" t="e">
        <f t="shared" si="10"/>
        <v>#N/A</v>
      </c>
      <c r="AD80" s="45" t="e">
        <f t="shared" si="10"/>
        <v>#N/A</v>
      </c>
      <c r="AE80" s="45" t="e">
        <f t="shared" si="10"/>
        <v>#N/A</v>
      </c>
      <c r="AF80" s="45" t="e">
        <f t="shared" si="10"/>
        <v>#N/A</v>
      </c>
      <c r="AG80" s="45" t="e">
        <f t="shared" si="10"/>
        <v>#N/A</v>
      </c>
      <c r="AH80" s="45" t="e">
        <f t="shared" si="10"/>
        <v>#N/A</v>
      </c>
      <c r="AI80" s="45" t="e">
        <f t="shared" si="10"/>
        <v>#N/A</v>
      </c>
      <c r="AJ80" s="45"/>
      <c r="AK80" s="48"/>
    </row>
    <row r="81" spans="1:37" ht="12.75" hidden="1">
      <c r="A81" s="27">
        <f>COUNTIF($B$79:$B$106,3)</f>
        <v>0</v>
      </c>
      <c r="B81" s="103">
        <f t="shared" si="11"/>
        <v>0</v>
      </c>
      <c r="C81" s="45">
        <f>'Gruppe A'!A19</f>
      </c>
      <c r="D81" s="45">
        <f>'Gruppe A'!A20</f>
      </c>
      <c r="E81" s="45">
        <f>'Gruppe A'!A21</f>
      </c>
      <c r="F81" s="45">
        <f>'Gruppe A'!W19</f>
      </c>
      <c r="G81" s="45">
        <f>'Gruppe A'!AA19</f>
      </c>
      <c r="H81" s="45">
        <f>'Gruppe A'!AB19</f>
      </c>
      <c r="I81" s="45">
        <f>'Gruppe A'!AC19</f>
      </c>
      <c r="J81" s="45">
        <f>'Gruppe A'!AD19</f>
      </c>
      <c r="K81" s="45">
        <f>'Gruppe A'!AE19</f>
      </c>
      <c r="L81" s="45">
        <f>'Gruppe A'!AF19</f>
      </c>
      <c r="M81" s="45" t="s">
        <v>21</v>
      </c>
      <c r="N81" s="45">
        <f t="shared" si="12"/>
        <v>0</v>
      </c>
      <c r="O81" s="45">
        <f t="shared" si="13"/>
        <v>0</v>
      </c>
      <c r="P81" s="46">
        <f t="shared" si="14"/>
        <v>0</v>
      </c>
      <c r="Q81" s="27">
        <f t="shared" si="15"/>
        <v>0</v>
      </c>
      <c r="R81" s="55">
        <f t="shared" si="16"/>
        <v>1</v>
      </c>
      <c r="S81" s="27">
        <f t="shared" si="17"/>
        <v>0</v>
      </c>
      <c r="T81" s="55">
        <f t="shared" si="18"/>
        <v>1</v>
      </c>
      <c r="U81" s="27">
        <f t="shared" si="19"/>
        <v>0</v>
      </c>
      <c r="V81" s="55">
        <f t="shared" si="20"/>
        <v>1</v>
      </c>
      <c r="W81" s="47">
        <v>3</v>
      </c>
      <c r="X81" s="45"/>
      <c r="Y81" s="45" t="e">
        <f aca="true" t="shared" si="21" ref="Y81:AI81">IF($C$77=2,IF(VLOOKUP($W81,$B$79:$M$106,12,0)=$AI$79,VLOOKUP($W81,$B$79:$M$106,C$78,0),VLOOKUP($W82,$B$79:$M$106,C$78,0)),VLOOKUP($W81,$B$79:$M$106,C$78,0))</f>
        <v>#N/A</v>
      </c>
      <c r="Z81" s="45" t="e">
        <f t="shared" si="21"/>
        <v>#N/A</v>
      </c>
      <c r="AA81" s="45" t="e">
        <f t="shared" si="21"/>
        <v>#N/A</v>
      </c>
      <c r="AB81" s="45" t="e">
        <f t="shared" si="21"/>
        <v>#N/A</v>
      </c>
      <c r="AC81" s="45" t="e">
        <f t="shared" si="21"/>
        <v>#N/A</v>
      </c>
      <c r="AD81" s="45" t="e">
        <f t="shared" si="21"/>
        <v>#N/A</v>
      </c>
      <c r="AE81" s="45" t="e">
        <f t="shared" si="21"/>
        <v>#N/A</v>
      </c>
      <c r="AF81" s="45" t="e">
        <f t="shared" si="21"/>
        <v>#N/A</v>
      </c>
      <c r="AG81" s="45" t="e">
        <f t="shared" si="21"/>
        <v>#N/A</v>
      </c>
      <c r="AH81" s="45" t="e">
        <f t="shared" si="21"/>
        <v>#N/A</v>
      </c>
      <c r="AI81" s="45" t="e">
        <f t="shared" si="21"/>
        <v>#N/A</v>
      </c>
      <c r="AJ81" s="45"/>
      <c r="AK81" s="48"/>
    </row>
    <row r="82" spans="1:37" ht="12.75" hidden="1">
      <c r="A82" s="27">
        <f>COUNTIF($B$79:$B$106,4)</f>
        <v>0</v>
      </c>
      <c r="B82" s="103">
        <f t="shared" si="11"/>
        <v>0</v>
      </c>
      <c r="C82" s="45">
        <f>'Gruppe A'!A22</f>
      </c>
      <c r="D82" s="45">
        <f>'Gruppe A'!A23</f>
      </c>
      <c r="E82" s="45">
        <f>'Gruppe A'!A24</f>
      </c>
      <c r="F82" s="45">
        <f>'Gruppe A'!W22</f>
      </c>
      <c r="G82" s="45">
        <f>'Gruppe A'!AA22</f>
      </c>
      <c r="H82" s="45">
        <f>'Gruppe A'!AB22</f>
      </c>
      <c r="I82" s="45">
        <f>'Gruppe A'!AC22</f>
      </c>
      <c r="J82" s="45">
        <f>'Gruppe A'!AD22</f>
      </c>
      <c r="K82" s="45">
        <f>'Gruppe A'!AE22</f>
      </c>
      <c r="L82" s="45">
        <f>'Gruppe A'!AF22</f>
      </c>
      <c r="M82" s="45" t="s">
        <v>21</v>
      </c>
      <c r="N82" s="45">
        <f t="shared" si="12"/>
        <v>0</v>
      </c>
      <c r="O82" s="45">
        <f t="shared" si="13"/>
        <v>0</v>
      </c>
      <c r="P82" s="46">
        <f t="shared" si="14"/>
        <v>0</v>
      </c>
      <c r="Q82" s="27">
        <f t="shared" si="15"/>
        <v>0</v>
      </c>
      <c r="R82" s="55">
        <f t="shared" si="16"/>
        <v>1</v>
      </c>
      <c r="S82" s="27">
        <f t="shared" si="17"/>
        <v>0</v>
      </c>
      <c r="T82" s="55">
        <f t="shared" si="18"/>
        <v>1</v>
      </c>
      <c r="U82" s="27">
        <f t="shared" si="19"/>
        <v>0</v>
      </c>
      <c r="V82" s="55">
        <f t="shared" si="20"/>
        <v>1</v>
      </c>
      <c r="W82" s="47">
        <v>4</v>
      </c>
      <c r="X82" s="45"/>
      <c r="Y82" s="45" t="e">
        <f aca="true" t="shared" si="22" ref="Y82:AI82">IF($C$77=2,IF(VLOOKUP($W81,$B$79:$M$106,12,0)&lt;&gt;$AI$79,VLOOKUP($W81,$B$79:$M$106,C$78,0),VLOOKUP($W82,$B$79:$M$106,C$78,0)),VLOOKUP($W82,$B$79:$M$106,C$78,0))</f>
        <v>#N/A</v>
      </c>
      <c r="Z82" s="45" t="e">
        <f t="shared" si="22"/>
        <v>#N/A</v>
      </c>
      <c r="AA82" s="45" t="e">
        <f t="shared" si="22"/>
        <v>#N/A</v>
      </c>
      <c r="AB82" s="45" t="e">
        <f t="shared" si="22"/>
        <v>#N/A</v>
      </c>
      <c r="AC82" s="45" t="e">
        <f t="shared" si="22"/>
        <v>#N/A</v>
      </c>
      <c r="AD82" s="45" t="e">
        <f t="shared" si="22"/>
        <v>#N/A</v>
      </c>
      <c r="AE82" s="45" t="e">
        <f t="shared" si="22"/>
        <v>#N/A</v>
      </c>
      <c r="AF82" s="45" t="e">
        <f t="shared" si="22"/>
        <v>#N/A</v>
      </c>
      <c r="AG82" s="45" t="e">
        <f t="shared" si="22"/>
        <v>#N/A</v>
      </c>
      <c r="AH82" s="45" t="e">
        <f t="shared" si="22"/>
        <v>#N/A</v>
      </c>
      <c r="AI82" s="45" t="e">
        <f t="shared" si="22"/>
        <v>#N/A</v>
      </c>
      <c r="AJ82" s="45"/>
      <c r="AK82" s="48"/>
    </row>
    <row r="83" spans="1:48" ht="12.75" hidden="1">
      <c r="A83" s="27">
        <f>COUNTIF($B$79:$B$106,5)</f>
        <v>0</v>
      </c>
      <c r="B83" s="103">
        <f t="shared" si="11"/>
        <v>0</v>
      </c>
      <c r="C83" s="45">
        <f>'Gruppe A'!A25</f>
      </c>
      <c r="D83" s="45">
        <f>'Gruppe A'!A26</f>
      </c>
      <c r="E83" s="45">
        <f>'Gruppe A'!A27</f>
      </c>
      <c r="F83" s="45">
        <f>'Gruppe A'!W25</f>
      </c>
      <c r="G83" s="45">
        <f>'Gruppe A'!AA25</f>
      </c>
      <c r="H83" s="45">
        <f>'Gruppe A'!AB25</f>
      </c>
      <c r="I83" s="45">
        <f>'Gruppe A'!AC25</f>
      </c>
      <c r="J83" s="45">
        <f>'Gruppe A'!AD25</f>
      </c>
      <c r="K83" s="45">
        <f>'Gruppe A'!AE25</f>
      </c>
      <c r="L83" s="45">
        <f>'Gruppe A'!AF25</f>
      </c>
      <c r="M83" s="45" t="s">
        <v>21</v>
      </c>
      <c r="N83" s="45">
        <f t="shared" si="12"/>
        <v>0</v>
      </c>
      <c r="O83" s="45">
        <f t="shared" si="13"/>
        <v>0</v>
      </c>
      <c r="P83" s="46">
        <f t="shared" si="14"/>
        <v>0</v>
      </c>
      <c r="Q83" s="27">
        <f t="shared" si="15"/>
        <v>0</v>
      </c>
      <c r="R83" s="55">
        <f t="shared" si="16"/>
        <v>1</v>
      </c>
      <c r="S83" s="27">
        <f t="shared" si="17"/>
        <v>0</v>
      </c>
      <c r="T83" s="55">
        <f t="shared" si="18"/>
        <v>1</v>
      </c>
      <c r="U83" s="27">
        <f t="shared" si="19"/>
        <v>0</v>
      </c>
      <c r="V83" s="55">
        <f t="shared" si="20"/>
        <v>1</v>
      </c>
      <c r="W83" s="47">
        <v>5</v>
      </c>
      <c r="X83" s="45">
        <f aca="true" t="shared" si="23" ref="X83:X106">IF($B$77=1,RANK(AJ83,$AJ$83:$AJ$106,0),RANK(AK83,$AK$83:$AK$106,0))</f>
        <v>1</v>
      </c>
      <c r="Y83" s="45">
        <f aca="true" t="shared" si="24" ref="Y83:Y106">IF($W83&lt;=$F$77,VLOOKUP($W83,$B$79:$P$106,C$78,0),"")</f>
      </c>
      <c r="Z83" s="45">
        <f aca="true" t="shared" si="25" ref="Z83:Z106">IF($W83&lt;=$F$77,VLOOKUP($W83,$B$79:$P$106,D$78,0),"")</f>
      </c>
      <c r="AA83" s="45">
        <f aca="true" t="shared" si="26" ref="AA83:AA106">IF($W83&lt;=$F$77,VLOOKUP($W83,$B$79:$P$106,E$78,0),"")</f>
      </c>
      <c r="AB83" s="45">
        <f aca="true" t="shared" si="27" ref="AB83:AB106">IF($W83&lt;=$F$77,VLOOKUP($W83,$B$79:$P$106,F$78,0),"")</f>
      </c>
      <c r="AC83" s="45">
        <f aca="true" t="shared" si="28" ref="AC83:AC106">IF($W83&lt;=$F$77,VLOOKUP($W83,$B$79:$P$106,G$78,0),"")</f>
      </c>
      <c r="AD83" s="45">
        <f aca="true" t="shared" si="29" ref="AD83:AD106">IF($W83&lt;=$F$77,VLOOKUP($W83,$B$79:$P$106,H$78,0),"")</f>
      </c>
      <c r="AE83" s="45">
        <f aca="true" t="shared" si="30" ref="AE83:AE106">IF($W83&lt;=$F$77,VLOOKUP($W83,$B$79:$P$106,I$78,0),"")</f>
      </c>
      <c r="AF83" s="45">
        <f aca="true" t="shared" si="31" ref="AF83:AF106">IF($W83&lt;=$F$77,VLOOKUP($W83,$B$79:$P$106,J$78,0),"")</f>
      </c>
      <c r="AG83" s="45">
        <f aca="true" t="shared" si="32" ref="AG83:AG106">IF($W83&lt;=$F$77,VLOOKUP($W83,$B$79:$P$106,K$78,0),"")</f>
      </c>
      <c r="AH83" s="45">
        <f aca="true" t="shared" si="33" ref="AH83:AH106">IF($W83&lt;=$F$77,VLOOKUP($W83,$B$79:$P$106,L$78,0),"")</f>
      </c>
      <c r="AI83" s="45">
        <f aca="true" t="shared" si="34" ref="AI83:AI106">IF($W83&lt;=$F$77,VLOOKUP($W83,$B$79:$P$106,M$78,0),"")</f>
      </c>
      <c r="AJ83" s="45">
        <f aca="true" t="shared" si="35" ref="AJ83:AJ106">IF($W83&lt;=$F$77,VLOOKUP($W83,$B$79:$P$106,O$78,0),0)</f>
        <v>0</v>
      </c>
      <c r="AK83" s="48">
        <f aca="true" t="shared" si="36" ref="AK83:AK106">IF($W83&lt;=$F$77,VLOOKUP($W83,$B$79:$P$106,P$78,0),0)</f>
        <v>0</v>
      </c>
      <c r="AL83" s="27">
        <v>1</v>
      </c>
      <c r="AM83" s="27">
        <f aca="true" t="shared" si="37" ref="AM83:AM106">IF($AL83+4&lt;=$F$77,VLOOKUP($AL83,$X$83:$AK$106,Y$78,0),"")</f>
      </c>
      <c r="AN83" s="27">
        <f aca="true" t="shared" si="38" ref="AN83:AN106">IF($AL83+4&lt;=$F$77,VLOOKUP($AL83,$X$83:$AK$106,Z$78,0),"")</f>
      </c>
      <c r="AO83" s="27">
        <f aca="true" t="shared" si="39" ref="AO83:AO106">IF($AL83+4&lt;=$F$77,VLOOKUP($AL83,$X$83:$AK$106,AA$78,0),"")</f>
      </c>
      <c r="AP83" s="27">
        <f aca="true" t="shared" si="40" ref="AP83:AP106">IF($AL83+4&lt;=$F$77,VLOOKUP($AL83,$X$83:$AK$106,AB$78,0),"")</f>
      </c>
      <c r="AQ83" s="27">
        <f aca="true" t="shared" si="41" ref="AQ83:AQ106">IF($AL83+4&lt;=$F$77,VLOOKUP($AL83,$X$83:$AK$106,AC$78,0),"")</f>
      </c>
      <c r="AR83" s="27">
        <f aca="true" t="shared" si="42" ref="AR83:AR106">IF($AL83+4&lt;=$F$77,VLOOKUP($AL83,$X$83:$AK$106,AD$78,0),"")</f>
      </c>
      <c r="AS83" s="27">
        <f aca="true" t="shared" si="43" ref="AS83:AS106">IF($AL83+4&lt;=$F$77,VLOOKUP($AL83,$X$83:$AK$106,AE$78,0),"")</f>
      </c>
      <c r="AT83" s="27">
        <f aca="true" t="shared" si="44" ref="AT83:AT106">IF($AL83+4&lt;=$F$77,VLOOKUP($AL83,$X$83:$AK$106,AF$78,0),"")</f>
      </c>
      <c r="AU83" s="27">
        <f aca="true" t="shared" si="45" ref="AU83:AU106">IF($AL83+4&lt;=$F$77,VLOOKUP($AL83,$X$83:$AK$106,AG$78,0),"")</f>
      </c>
      <c r="AV83" s="27">
        <f aca="true" t="shared" si="46" ref="AV83:AV106">IF($AL83+4&lt;=$F$77,VLOOKUP($AL83,$X$83:$AK$106,AH$78,0),"")</f>
      </c>
    </row>
    <row r="84" spans="1:48" ht="12.75" hidden="1">
      <c r="A84" s="27">
        <f>COUNTIF($B$79:$B$106,6)</f>
        <v>0</v>
      </c>
      <c r="B84" s="103">
        <f t="shared" si="11"/>
        <v>0</v>
      </c>
      <c r="C84" s="45">
        <f>'Gruppe A'!A28</f>
      </c>
      <c r="D84" s="45">
        <f>'Gruppe A'!A29</f>
      </c>
      <c r="E84" s="45">
        <f>'Gruppe A'!A30</f>
      </c>
      <c r="F84" s="45">
        <f>'Gruppe A'!W28</f>
      </c>
      <c r="G84" s="45">
        <f>'Gruppe A'!AA28</f>
      </c>
      <c r="H84" s="45">
        <f>'Gruppe A'!AB28</f>
      </c>
      <c r="I84" s="45">
        <f>'Gruppe A'!AC28</f>
      </c>
      <c r="J84" s="45">
        <f>'Gruppe A'!AD28</f>
      </c>
      <c r="K84" s="45">
        <f>'Gruppe A'!AE28</f>
      </c>
      <c r="L84" s="45">
        <f>'Gruppe A'!AF28</f>
      </c>
      <c r="M84" s="45" t="s">
        <v>21</v>
      </c>
      <c r="N84" s="45">
        <f t="shared" si="12"/>
        <v>0</v>
      </c>
      <c r="O84" s="45">
        <f t="shared" si="13"/>
        <v>0</v>
      </c>
      <c r="P84" s="46">
        <f t="shared" si="14"/>
        <v>0</v>
      </c>
      <c r="Q84" s="27">
        <f t="shared" si="15"/>
        <v>0</v>
      </c>
      <c r="R84" s="55">
        <f t="shared" si="16"/>
        <v>1</v>
      </c>
      <c r="S84" s="27">
        <f t="shared" si="17"/>
        <v>0</v>
      </c>
      <c r="T84" s="55">
        <f t="shared" si="18"/>
        <v>1</v>
      </c>
      <c r="U84" s="27">
        <f t="shared" si="19"/>
        <v>0</v>
      </c>
      <c r="V84" s="55">
        <f t="shared" si="20"/>
        <v>1</v>
      </c>
      <c r="W84" s="47">
        <v>6</v>
      </c>
      <c r="X84" s="45">
        <f t="shared" si="23"/>
        <v>1</v>
      </c>
      <c r="Y84" s="45">
        <f t="shared" si="24"/>
      </c>
      <c r="Z84" s="45">
        <f t="shared" si="25"/>
      </c>
      <c r="AA84" s="45">
        <f t="shared" si="26"/>
      </c>
      <c r="AB84" s="45">
        <f t="shared" si="27"/>
      </c>
      <c r="AC84" s="45">
        <f t="shared" si="28"/>
      </c>
      <c r="AD84" s="45">
        <f t="shared" si="29"/>
      </c>
      <c r="AE84" s="45">
        <f t="shared" si="30"/>
      </c>
      <c r="AF84" s="45">
        <f t="shared" si="31"/>
      </c>
      <c r="AG84" s="45">
        <f t="shared" si="32"/>
      </c>
      <c r="AH84" s="45">
        <f t="shared" si="33"/>
      </c>
      <c r="AI84" s="45">
        <f t="shared" si="34"/>
      </c>
      <c r="AJ84" s="45">
        <f t="shared" si="35"/>
        <v>0</v>
      </c>
      <c r="AK84" s="48">
        <f t="shared" si="36"/>
        <v>0</v>
      </c>
      <c r="AL84" s="27">
        <v>2</v>
      </c>
      <c r="AM84" s="27">
        <f t="shared" si="37"/>
      </c>
      <c r="AN84" s="27">
        <f t="shared" si="38"/>
      </c>
      <c r="AO84" s="27">
        <f t="shared" si="39"/>
      </c>
      <c r="AP84" s="27">
        <f t="shared" si="40"/>
      </c>
      <c r="AQ84" s="27">
        <f t="shared" si="41"/>
      </c>
      <c r="AR84" s="27">
        <f t="shared" si="42"/>
      </c>
      <c r="AS84" s="27">
        <f t="shared" si="43"/>
      </c>
      <c r="AT84" s="27">
        <f t="shared" si="44"/>
      </c>
      <c r="AU84" s="27">
        <f t="shared" si="45"/>
      </c>
      <c r="AV84" s="27">
        <f t="shared" si="46"/>
      </c>
    </row>
    <row r="85" spans="1:48" ht="12.75" hidden="1">
      <c r="A85" s="27">
        <f>COUNTIF($B$79:$B$106,7)</f>
        <v>0</v>
      </c>
      <c r="B85" s="104">
        <f t="shared" si="11"/>
        <v>0</v>
      </c>
      <c r="C85" s="49">
        <f>'Gruppe A'!A31</f>
      </c>
      <c r="D85" s="49">
        <f>'Gruppe A'!A32</f>
      </c>
      <c r="E85" s="49">
        <f>'Gruppe A'!A33</f>
      </c>
      <c r="F85" s="49">
        <f>'Gruppe A'!W31</f>
      </c>
      <c r="G85" s="49">
        <f>'Gruppe A'!AA31</f>
      </c>
      <c r="H85" s="49">
        <f>'Gruppe A'!AB31</f>
      </c>
      <c r="I85" s="49">
        <f>'Gruppe A'!AC31</f>
      </c>
      <c r="J85" s="49">
        <f>'Gruppe A'!AD31</f>
      </c>
      <c r="K85" s="49">
        <f>'Gruppe A'!AE31</f>
      </c>
      <c r="L85" s="49">
        <f>'Gruppe A'!AF31</f>
      </c>
      <c r="M85" s="49" t="s">
        <v>21</v>
      </c>
      <c r="N85" s="49">
        <f t="shared" si="12"/>
        <v>0</v>
      </c>
      <c r="O85" s="49">
        <f t="shared" si="13"/>
        <v>0</v>
      </c>
      <c r="P85" s="50">
        <f t="shared" si="14"/>
        <v>0</v>
      </c>
      <c r="Q85" s="27">
        <f t="shared" si="15"/>
        <v>0</v>
      </c>
      <c r="R85" s="55">
        <f t="shared" si="16"/>
        <v>1</v>
      </c>
      <c r="S85" s="27">
        <f t="shared" si="17"/>
        <v>0</v>
      </c>
      <c r="T85" s="55">
        <f t="shared" si="18"/>
        <v>1</v>
      </c>
      <c r="U85" s="27">
        <f t="shared" si="19"/>
        <v>0</v>
      </c>
      <c r="V85" s="55">
        <f t="shared" si="20"/>
        <v>1</v>
      </c>
      <c r="W85" s="47">
        <v>7</v>
      </c>
      <c r="X85" s="45">
        <f t="shared" si="23"/>
        <v>1</v>
      </c>
      <c r="Y85" s="45">
        <f t="shared" si="24"/>
      </c>
      <c r="Z85" s="45">
        <f t="shared" si="25"/>
      </c>
      <c r="AA85" s="45">
        <f t="shared" si="26"/>
      </c>
      <c r="AB85" s="45">
        <f t="shared" si="27"/>
      </c>
      <c r="AC85" s="45">
        <f t="shared" si="28"/>
      </c>
      <c r="AD85" s="45">
        <f t="shared" si="29"/>
      </c>
      <c r="AE85" s="45">
        <f t="shared" si="30"/>
      </c>
      <c r="AF85" s="45">
        <f t="shared" si="31"/>
      </c>
      <c r="AG85" s="45">
        <f t="shared" si="32"/>
      </c>
      <c r="AH85" s="45">
        <f t="shared" si="33"/>
      </c>
      <c r="AI85" s="45">
        <f t="shared" si="34"/>
      </c>
      <c r="AJ85" s="45">
        <f t="shared" si="35"/>
        <v>0</v>
      </c>
      <c r="AK85" s="48">
        <f t="shared" si="36"/>
        <v>0</v>
      </c>
      <c r="AL85" s="27">
        <v>3</v>
      </c>
      <c r="AM85" s="27">
        <f t="shared" si="37"/>
      </c>
      <c r="AN85" s="27">
        <f t="shared" si="38"/>
      </c>
      <c r="AO85" s="27">
        <f t="shared" si="39"/>
      </c>
      <c r="AP85" s="27">
        <f t="shared" si="40"/>
      </c>
      <c r="AQ85" s="27">
        <f t="shared" si="41"/>
      </c>
      <c r="AR85" s="27">
        <f t="shared" si="42"/>
      </c>
      <c r="AS85" s="27">
        <f t="shared" si="43"/>
      </c>
      <c r="AT85" s="27">
        <f t="shared" si="44"/>
      </c>
      <c r="AU85" s="27">
        <f t="shared" si="45"/>
      </c>
      <c r="AV85" s="27">
        <f t="shared" si="46"/>
      </c>
    </row>
    <row r="86" spans="1:48" ht="12.75" hidden="1">
      <c r="A86" s="27">
        <f>COUNTIF($B$79:$B$106,8)</f>
        <v>0</v>
      </c>
      <c r="B86" s="102">
        <f t="shared" si="11"/>
        <v>0</v>
      </c>
      <c r="C86" s="32">
        <f>'Gruppe B'!A13</f>
      </c>
      <c r="D86" s="32">
        <f>'Gruppe B'!A14</f>
      </c>
      <c r="E86" s="32">
        <f>'Gruppe B'!A15</f>
      </c>
      <c r="F86" s="32">
        <f>'Gruppe B'!W13</f>
      </c>
      <c r="G86" s="32">
        <f>'Gruppe B'!AA13</f>
      </c>
      <c r="H86" s="32">
        <f>'Gruppe B'!AB13</f>
      </c>
      <c r="I86" s="32">
        <f>'Gruppe B'!AC13</f>
      </c>
      <c r="J86" s="32">
        <f>'Gruppe B'!AD13</f>
      </c>
      <c r="K86" s="32">
        <f>'Gruppe B'!AE13</f>
      </c>
      <c r="L86" s="32">
        <f>'Gruppe B'!AF13</f>
      </c>
      <c r="M86" s="32" t="s">
        <v>22</v>
      </c>
      <c r="N86" s="32">
        <f t="shared" si="12"/>
        <v>0</v>
      </c>
      <c r="O86" s="32">
        <f t="shared" si="13"/>
        <v>0</v>
      </c>
      <c r="P86" s="41">
        <f t="shared" si="14"/>
        <v>0</v>
      </c>
      <c r="Q86" s="27">
        <f t="shared" si="15"/>
        <v>0</v>
      </c>
      <c r="R86" s="55">
        <f t="shared" si="16"/>
        <v>1</v>
      </c>
      <c r="S86" s="27">
        <f t="shared" si="17"/>
        <v>0</v>
      </c>
      <c r="T86" s="55">
        <f t="shared" si="18"/>
        <v>1</v>
      </c>
      <c r="U86" s="27">
        <f t="shared" si="19"/>
        <v>0</v>
      </c>
      <c r="V86" s="55">
        <f t="shared" si="20"/>
        <v>1</v>
      </c>
      <c r="W86" s="47">
        <v>8</v>
      </c>
      <c r="X86" s="45">
        <f t="shared" si="23"/>
        <v>1</v>
      </c>
      <c r="Y86" s="45">
        <f t="shared" si="24"/>
      </c>
      <c r="Z86" s="45">
        <f t="shared" si="25"/>
      </c>
      <c r="AA86" s="45">
        <f t="shared" si="26"/>
      </c>
      <c r="AB86" s="45">
        <f t="shared" si="27"/>
      </c>
      <c r="AC86" s="45">
        <f t="shared" si="28"/>
      </c>
      <c r="AD86" s="45">
        <f t="shared" si="29"/>
      </c>
      <c r="AE86" s="45">
        <f t="shared" si="30"/>
      </c>
      <c r="AF86" s="45">
        <f t="shared" si="31"/>
      </c>
      <c r="AG86" s="45">
        <f t="shared" si="32"/>
      </c>
      <c r="AH86" s="45">
        <f t="shared" si="33"/>
      </c>
      <c r="AI86" s="45">
        <f t="shared" si="34"/>
      </c>
      <c r="AJ86" s="45">
        <f t="shared" si="35"/>
        <v>0</v>
      </c>
      <c r="AK86" s="48">
        <f t="shared" si="36"/>
        <v>0</v>
      </c>
      <c r="AL86" s="27">
        <v>4</v>
      </c>
      <c r="AM86" s="27">
        <f t="shared" si="37"/>
      </c>
      <c r="AN86" s="27">
        <f t="shared" si="38"/>
      </c>
      <c r="AO86" s="27">
        <f t="shared" si="39"/>
      </c>
      <c r="AP86" s="27">
        <f t="shared" si="40"/>
      </c>
      <c r="AQ86" s="27">
        <f t="shared" si="41"/>
      </c>
      <c r="AR86" s="27">
        <f t="shared" si="42"/>
      </c>
      <c r="AS86" s="27">
        <f t="shared" si="43"/>
      </c>
      <c r="AT86" s="27">
        <f t="shared" si="44"/>
      </c>
      <c r="AU86" s="27">
        <f t="shared" si="45"/>
      </c>
      <c r="AV86" s="27">
        <f t="shared" si="46"/>
      </c>
    </row>
    <row r="87" spans="1:48" ht="12.75" hidden="1">
      <c r="A87" s="27">
        <f>COUNTIF($B$79:$B$106,9)</f>
        <v>0</v>
      </c>
      <c r="B87" s="103">
        <f t="shared" si="11"/>
        <v>0</v>
      </c>
      <c r="C87" s="45">
        <f>'Gruppe B'!A16</f>
      </c>
      <c r="D87" s="45">
        <f>'Gruppe B'!A17</f>
      </c>
      <c r="E87" s="45">
        <f>'Gruppe B'!A18</f>
      </c>
      <c r="F87" s="45">
        <f>'Gruppe B'!W16</f>
      </c>
      <c r="G87" s="45">
        <f>'Gruppe B'!AA16</f>
      </c>
      <c r="H87" s="45">
        <f>'Gruppe B'!AB16</f>
      </c>
      <c r="I87" s="45">
        <f>'Gruppe B'!AC16</f>
      </c>
      <c r="J87" s="45">
        <f>'Gruppe B'!AD16</f>
      </c>
      <c r="K87" s="45">
        <f>'Gruppe B'!AE16</f>
      </c>
      <c r="L87" s="45">
        <f>'Gruppe B'!AF16</f>
      </c>
      <c r="M87" s="45" t="s">
        <v>22</v>
      </c>
      <c r="N87" s="45">
        <f t="shared" si="12"/>
        <v>0</v>
      </c>
      <c r="O87" s="45">
        <f t="shared" si="13"/>
        <v>0</v>
      </c>
      <c r="P87" s="46">
        <f t="shared" si="14"/>
        <v>0</v>
      </c>
      <c r="Q87" s="27">
        <f t="shared" si="15"/>
        <v>0</v>
      </c>
      <c r="R87" s="55">
        <f t="shared" si="16"/>
        <v>1</v>
      </c>
      <c r="S87" s="27">
        <f t="shared" si="17"/>
        <v>0</v>
      </c>
      <c r="T87" s="55">
        <f t="shared" si="18"/>
        <v>1</v>
      </c>
      <c r="U87" s="27">
        <f t="shared" si="19"/>
        <v>0</v>
      </c>
      <c r="V87" s="55">
        <f t="shared" si="20"/>
        <v>1</v>
      </c>
      <c r="W87" s="47">
        <v>9</v>
      </c>
      <c r="X87" s="45">
        <f t="shared" si="23"/>
        <v>1</v>
      </c>
      <c r="Y87" s="45">
        <f t="shared" si="24"/>
      </c>
      <c r="Z87" s="45">
        <f t="shared" si="25"/>
      </c>
      <c r="AA87" s="45">
        <f t="shared" si="26"/>
      </c>
      <c r="AB87" s="45">
        <f t="shared" si="27"/>
      </c>
      <c r="AC87" s="45">
        <f t="shared" si="28"/>
      </c>
      <c r="AD87" s="45">
        <f t="shared" si="29"/>
      </c>
      <c r="AE87" s="45">
        <f t="shared" si="30"/>
      </c>
      <c r="AF87" s="45">
        <f t="shared" si="31"/>
      </c>
      <c r="AG87" s="45">
        <f t="shared" si="32"/>
      </c>
      <c r="AH87" s="45">
        <f t="shared" si="33"/>
      </c>
      <c r="AI87" s="45">
        <f t="shared" si="34"/>
      </c>
      <c r="AJ87" s="45">
        <f t="shared" si="35"/>
        <v>0</v>
      </c>
      <c r="AK87" s="48">
        <f t="shared" si="36"/>
        <v>0</v>
      </c>
      <c r="AL87" s="27">
        <v>5</v>
      </c>
      <c r="AM87" s="27">
        <f t="shared" si="37"/>
      </c>
      <c r="AN87" s="27">
        <f t="shared" si="38"/>
      </c>
      <c r="AO87" s="27">
        <f t="shared" si="39"/>
      </c>
      <c r="AP87" s="27">
        <f t="shared" si="40"/>
      </c>
      <c r="AQ87" s="27">
        <f t="shared" si="41"/>
      </c>
      <c r="AR87" s="27">
        <f t="shared" si="42"/>
      </c>
      <c r="AS87" s="27">
        <f t="shared" si="43"/>
      </c>
      <c r="AT87" s="27">
        <f t="shared" si="44"/>
      </c>
      <c r="AU87" s="27">
        <f t="shared" si="45"/>
      </c>
      <c r="AV87" s="27">
        <f t="shared" si="46"/>
      </c>
    </row>
    <row r="88" spans="1:48" ht="12.75" hidden="1">
      <c r="A88" s="27">
        <f>COUNTIF($B$79:$B$106,10)</f>
        <v>0</v>
      </c>
      <c r="B88" s="103">
        <f t="shared" si="11"/>
        <v>0</v>
      </c>
      <c r="C88" s="45">
        <f>'Gruppe B'!A19</f>
      </c>
      <c r="D88" s="45">
        <f>'Gruppe B'!A20</f>
      </c>
      <c r="E88" s="45">
        <f>'Gruppe B'!A21</f>
      </c>
      <c r="F88" s="45">
        <f>'Gruppe B'!W19</f>
      </c>
      <c r="G88" s="45">
        <f>'Gruppe B'!AA19</f>
      </c>
      <c r="H88" s="45">
        <f>'Gruppe B'!AB19</f>
      </c>
      <c r="I88" s="45">
        <f>'Gruppe B'!AC19</f>
      </c>
      <c r="J88" s="45">
        <f>'Gruppe B'!AD19</f>
      </c>
      <c r="K88" s="45">
        <f>'Gruppe B'!AE19</f>
      </c>
      <c r="L88" s="45">
        <f>'Gruppe B'!AF19</f>
      </c>
      <c r="M88" s="45" t="s">
        <v>22</v>
      </c>
      <c r="N88" s="45">
        <f t="shared" si="12"/>
        <v>0</v>
      </c>
      <c r="O88" s="45">
        <f t="shared" si="13"/>
        <v>0</v>
      </c>
      <c r="P88" s="46">
        <f t="shared" si="14"/>
        <v>0</v>
      </c>
      <c r="Q88" s="27">
        <f t="shared" si="15"/>
        <v>0</v>
      </c>
      <c r="R88" s="55">
        <f t="shared" si="16"/>
        <v>1</v>
      </c>
      <c r="S88" s="27">
        <f t="shared" si="17"/>
        <v>0</v>
      </c>
      <c r="T88" s="55">
        <f t="shared" si="18"/>
        <v>1</v>
      </c>
      <c r="U88" s="27">
        <f t="shared" si="19"/>
        <v>0</v>
      </c>
      <c r="V88" s="55">
        <f t="shared" si="20"/>
        <v>1</v>
      </c>
      <c r="W88" s="47">
        <v>10</v>
      </c>
      <c r="X88" s="45">
        <f t="shared" si="23"/>
        <v>1</v>
      </c>
      <c r="Y88" s="45">
        <f t="shared" si="24"/>
      </c>
      <c r="Z88" s="45">
        <f t="shared" si="25"/>
      </c>
      <c r="AA88" s="45">
        <f t="shared" si="26"/>
      </c>
      <c r="AB88" s="45">
        <f t="shared" si="27"/>
      </c>
      <c r="AC88" s="45">
        <f t="shared" si="28"/>
      </c>
      <c r="AD88" s="45">
        <f t="shared" si="29"/>
      </c>
      <c r="AE88" s="45">
        <f t="shared" si="30"/>
      </c>
      <c r="AF88" s="45">
        <f t="shared" si="31"/>
      </c>
      <c r="AG88" s="45">
        <f t="shared" si="32"/>
      </c>
      <c r="AH88" s="45">
        <f t="shared" si="33"/>
      </c>
      <c r="AI88" s="45">
        <f t="shared" si="34"/>
      </c>
      <c r="AJ88" s="45">
        <f t="shared" si="35"/>
        <v>0</v>
      </c>
      <c r="AK88" s="48">
        <f t="shared" si="36"/>
        <v>0</v>
      </c>
      <c r="AL88" s="27">
        <v>6</v>
      </c>
      <c r="AM88" s="27">
        <f t="shared" si="37"/>
      </c>
      <c r="AN88" s="27">
        <f t="shared" si="38"/>
      </c>
      <c r="AO88" s="27">
        <f t="shared" si="39"/>
      </c>
      <c r="AP88" s="27">
        <f t="shared" si="40"/>
      </c>
      <c r="AQ88" s="27">
        <f t="shared" si="41"/>
      </c>
      <c r="AR88" s="27">
        <f t="shared" si="42"/>
      </c>
      <c r="AS88" s="27">
        <f t="shared" si="43"/>
      </c>
      <c r="AT88" s="27">
        <f t="shared" si="44"/>
      </c>
      <c r="AU88" s="27">
        <f t="shared" si="45"/>
      </c>
      <c r="AV88" s="27">
        <f t="shared" si="46"/>
      </c>
    </row>
    <row r="89" spans="1:48" ht="12.75" hidden="1">
      <c r="A89" s="27">
        <f>COUNTIF($B$79:$B$106,11)</f>
        <v>0</v>
      </c>
      <c r="B89" s="103">
        <f t="shared" si="11"/>
        <v>0</v>
      </c>
      <c r="C89" s="45">
        <f>'Gruppe B'!A22</f>
      </c>
      <c r="D89" s="45">
        <f>'Gruppe B'!A23</f>
      </c>
      <c r="E89" s="45">
        <f>'Gruppe B'!A24</f>
      </c>
      <c r="F89" s="45">
        <f>'Gruppe B'!W22</f>
      </c>
      <c r="G89" s="45">
        <f>'Gruppe B'!AA22</f>
      </c>
      <c r="H89" s="45">
        <f>'Gruppe B'!AB22</f>
      </c>
      <c r="I89" s="45">
        <f>'Gruppe B'!AC22</f>
      </c>
      <c r="J89" s="45">
        <f>'Gruppe B'!AD22</f>
      </c>
      <c r="K89" s="45">
        <f>'Gruppe B'!AE22</f>
      </c>
      <c r="L89" s="45">
        <f>'Gruppe B'!AF22</f>
      </c>
      <c r="M89" s="45" t="s">
        <v>22</v>
      </c>
      <c r="N89" s="45">
        <f t="shared" si="12"/>
        <v>0</v>
      </c>
      <c r="O89" s="45">
        <f t="shared" si="13"/>
        <v>0</v>
      </c>
      <c r="P89" s="46">
        <f t="shared" si="14"/>
        <v>0</v>
      </c>
      <c r="Q89" s="27">
        <f t="shared" si="15"/>
        <v>0</v>
      </c>
      <c r="R89" s="55">
        <f t="shared" si="16"/>
        <v>1</v>
      </c>
      <c r="S89" s="27">
        <f t="shared" si="17"/>
        <v>0</v>
      </c>
      <c r="T89" s="55">
        <f t="shared" si="18"/>
        <v>1</v>
      </c>
      <c r="U89" s="27">
        <f t="shared" si="19"/>
        <v>0</v>
      </c>
      <c r="V89" s="55">
        <f t="shared" si="20"/>
        <v>1</v>
      </c>
      <c r="W89" s="47">
        <v>11</v>
      </c>
      <c r="X89" s="45">
        <f t="shared" si="23"/>
        <v>1</v>
      </c>
      <c r="Y89" s="45">
        <f t="shared" si="24"/>
      </c>
      <c r="Z89" s="45">
        <f t="shared" si="25"/>
      </c>
      <c r="AA89" s="45">
        <f t="shared" si="26"/>
      </c>
      <c r="AB89" s="45">
        <f t="shared" si="27"/>
      </c>
      <c r="AC89" s="45">
        <f t="shared" si="28"/>
      </c>
      <c r="AD89" s="45">
        <f t="shared" si="29"/>
      </c>
      <c r="AE89" s="45">
        <f t="shared" si="30"/>
      </c>
      <c r="AF89" s="45">
        <f t="shared" si="31"/>
      </c>
      <c r="AG89" s="45">
        <f t="shared" si="32"/>
      </c>
      <c r="AH89" s="45">
        <f t="shared" si="33"/>
      </c>
      <c r="AI89" s="45">
        <f t="shared" si="34"/>
      </c>
      <c r="AJ89" s="45">
        <f t="shared" si="35"/>
        <v>0</v>
      </c>
      <c r="AK89" s="48">
        <f t="shared" si="36"/>
        <v>0</v>
      </c>
      <c r="AL89" s="27">
        <v>7</v>
      </c>
      <c r="AM89" s="27">
        <f t="shared" si="37"/>
      </c>
      <c r="AN89" s="27">
        <f t="shared" si="38"/>
      </c>
      <c r="AO89" s="27">
        <f t="shared" si="39"/>
      </c>
      <c r="AP89" s="27">
        <f t="shared" si="40"/>
      </c>
      <c r="AQ89" s="27">
        <f t="shared" si="41"/>
      </c>
      <c r="AR89" s="27">
        <f t="shared" si="42"/>
      </c>
      <c r="AS89" s="27">
        <f t="shared" si="43"/>
      </c>
      <c r="AT89" s="27">
        <f t="shared" si="44"/>
      </c>
      <c r="AU89" s="27">
        <f t="shared" si="45"/>
      </c>
      <c r="AV89" s="27">
        <f t="shared" si="46"/>
      </c>
    </row>
    <row r="90" spans="1:48" ht="12.75" hidden="1">
      <c r="A90" s="27">
        <f>COUNTIF($B$79:$B$106,12)</f>
        <v>0</v>
      </c>
      <c r="B90" s="103">
        <f t="shared" si="11"/>
        <v>0</v>
      </c>
      <c r="C90" s="45">
        <f>'Gruppe B'!A25</f>
      </c>
      <c r="D90" s="45">
        <f>'Gruppe B'!A26</f>
      </c>
      <c r="E90" s="45">
        <f>'Gruppe B'!A27</f>
      </c>
      <c r="F90" s="45">
        <f>'Gruppe B'!W25</f>
      </c>
      <c r="G90" s="45">
        <f>'Gruppe B'!AA25</f>
      </c>
      <c r="H90" s="45">
        <f>'Gruppe B'!AB25</f>
      </c>
      <c r="I90" s="45">
        <f>'Gruppe B'!AC25</f>
      </c>
      <c r="J90" s="45">
        <f>'Gruppe B'!AD25</f>
      </c>
      <c r="K90" s="45">
        <f>'Gruppe B'!AE25</f>
      </c>
      <c r="L90" s="45">
        <f>'Gruppe B'!AF25</f>
      </c>
      <c r="M90" s="45" t="s">
        <v>22</v>
      </c>
      <c r="N90" s="45">
        <f t="shared" si="12"/>
        <v>0</v>
      </c>
      <c r="O90" s="45">
        <f t="shared" si="13"/>
        <v>0</v>
      </c>
      <c r="P90" s="46">
        <f t="shared" si="14"/>
        <v>0</v>
      </c>
      <c r="Q90" s="27">
        <f t="shared" si="15"/>
        <v>0</v>
      </c>
      <c r="R90" s="55">
        <f t="shared" si="16"/>
        <v>1</v>
      </c>
      <c r="S90" s="27">
        <f t="shared" si="17"/>
        <v>0</v>
      </c>
      <c r="T90" s="55">
        <f t="shared" si="18"/>
        <v>1</v>
      </c>
      <c r="U90" s="27">
        <f t="shared" si="19"/>
        <v>0</v>
      </c>
      <c r="V90" s="55">
        <f t="shared" si="20"/>
        <v>1</v>
      </c>
      <c r="W90" s="47">
        <v>12</v>
      </c>
      <c r="X90" s="45">
        <f t="shared" si="23"/>
        <v>1</v>
      </c>
      <c r="Y90" s="45">
        <f t="shared" si="24"/>
      </c>
      <c r="Z90" s="45">
        <f t="shared" si="25"/>
      </c>
      <c r="AA90" s="45">
        <f t="shared" si="26"/>
      </c>
      <c r="AB90" s="45">
        <f t="shared" si="27"/>
      </c>
      <c r="AC90" s="45">
        <f t="shared" si="28"/>
      </c>
      <c r="AD90" s="45">
        <f t="shared" si="29"/>
      </c>
      <c r="AE90" s="45">
        <f t="shared" si="30"/>
      </c>
      <c r="AF90" s="45">
        <f t="shared" si="31"/>
      </c>
      <c r="AG90" s="45">
        <f t="shared" si="32"/>
      </c>
      <c r="AH90" s="45">
        <f t="shared" si="33"/>
      </c>
      <c r="AI90" s="45">
        <f t="shared" si="34"/>
      </c>
      <c r="AJ90" s="45">
        <f t="shared" si="35"/>
        <v>0</v>
      </c>
      <c r="AK90" s="48">
        <f t="shared" si="36"/>
        <v>0</v>
      </c>
      <c r="AL90" s="27">
        <v>8</v>
      </c>
      <c r="AM90" s="27">
        <f t="shared" si="37"/>
      </c>
      <c r="AN90" s="27">
        <f t="shared" si="38"/>
      </c>
      <c r="AO90" s="27">
        <f t="shared" si="39"/>
      </c>
      <c r="AP90" s="27">
        <f t="shared" si="40"/>
      </c>
      <c r="AQ90" s="27">
        <f t="shared" si="41"/>
      </c>
      <c r="AR90" s="27">
        <f t="shared" si="42"/>
      </c>
      <c r="AS90" s="27">
        <f t="shared" si="43"/>
      </c>
      <c r="AT90" s="27">
        <f t="shared" si="44"/>
      </c>
      <c r="AU90" s="27">
        <f t="shared" si="45"/>
      </c>
      <c r="AV90" s="27">
        <f t="shared" si="46"/>
      </c>
    </row>
    <row r="91" spans="1:48" ht="12.75" hidden="1">
      <c r="A91" s="27">
        <f>COUNTIF($B$79:$B$106,13)</f>
        <v>0</v>
      </c>
      <c r="B91" s="103">
        <f t="shared" si="11"/>
        <v>0</v>
      </c>
      <c r="C91" s="45">
        <f>'Gruppe B'!A28</f>
      </c>
      <c r="D91" s="45">
        <f>'Gruppe B'!A29</f>
      </c>
      <c r="E91" s="45">
        <f>'Gruppe B'!A30</f>
      </c>
      <c r="F91" s="45">
        <f>'Gruppe B'!W28</f>
      </c>
      <c r="G91" s="45">
        <f>'Gruppe B'!AA28</f>
      </c>
      <c r="H91" s="45">
        <f>'Gruppe B'!AB28</f>
      </c>
      <c r="I91" s="45">
        <f>'Gruppe B'!AC28</f>
      </c>
      <c r="J91" s="45">
        <f>'Gruppe B'!AD28</f>
      </c>
      <c r="K91" s="45">
        <f>'Gruppe B'!AE28</f>
      </c>
      <c r="L91" s="45">
        <f>'Gruppe B'!AF28</f>
      </c>
      <c r="M91" s="45" t="s">
        <v>22</v>
      </c>
      <c r="N91" s="45">
        <f t="shared" si="12"/>
        <v>0</v>
      </c>
      <c r="O91" s="45">
        <f t="shared" si="13"/>
        <v>0</v>
      </c>
      <c r="P91" s="46">
        <f t="shared" si="14"/>
        <v>0</v>
      </c>
      <c r="Q91" s="27">
        <f t="shared" si="15"/>
        <v>0</v>
      </c>
      <c r="R91" s="55">
        <f t="shared" si="16"/>
        <v>1</v>
      </c>
      <c r="S91" s="27">
        <f t="shared" si="17"/>
        <v>0</v>
      </c>
      <c r="T91" s="55">
        <f t="shared" si="18"/>
        <v>1</v>
      </c>
      <c r="U91" s="27">
        <f t="shared" si="19"/>
        <v>0</v>
      </c>
      <c r="V91" s="55">
        <f t="shared" si="20"/>
        <v>1</v>
      </c>
      <c r="W91" s="47">
        <v>13</v>
      </c>
      <c r="X91" s="45">
        <f t="shared" si="23"/>
        <v>1</v>
      </c>
      <c r="Y91" s="45">
        <f t="shared" si="24"/>
      </c>
      <c r="Z91" s="45">
        <f t="shared" si="25"/>
      </c>
      <c r="AA91" s="45">
        <f t="shared" si="26"/>
      </c>
      <c r="AB91" s="45">
        <f t="shared" si="27"/>
      </c>
      <c r="AC91" s="45">
        <f t="shared" si="28"/>
      </c>
      <c r="AD91" s="45">
        <f t="shared" si="29"/>
      </c>
      <c r="AE91" s="45">
        <f t="shared" si="30"/>
      </c>
      <c r="AF91" s="45">
        <f t="shared" si="31"/>
      </c>
      <c r="AG91" s="45">
        <f t="shared" si="32"/>
      </c>
      <c r="AH91" s="45">
        <f t="shared" si="33"/>
      </c>
      <c r="AI91" s="45">
        <f t="shared" si="34"/>
      </c>
      <c r="AJ91" s="45">
        <f t="shared" si="35"/>
        <v>0</v>
      </c>
      <c r="AK91" s="48">
        <f t="shared" si="36"/>
        <v>0</v>
      </c>
      <c r="AL91" s="27">
        <v>9</v>
      </c>
      <c r="AM91" s="27">
        <f t="shared" si="37"/>
      </c>
      <c r="AN91" s="27">
        <f t="shared" si="38"/>
      </c>
      <c r="AO91" s="27">
        <f t="shared" si="39"/>
      </c>
      <c r="AP91" s="27">
        <f t="shared" si="40"/>
      </c>
      <c r="AQ91" s="27">
        <f t="shared" si="41"/>
      </c>
      <c r="AR91" s="27">
        <f t="shared" si="42"/>
      </c>
      <c r="AS91" s="27">
        <f t="shared" si="43"/>
      </c>
      <c r="AT91" s="27">
        <f t="shared" si="44"/>
      </c>
      <c r="AU91" s="27">
        <f t="shared" si="45"/>
      </c>
      <c r="AV91" s="27">
        <f t="shared" si="46"/>
      </c>
    </row>
    <row r="92" spans="1:48" ht="12.75" hidden="1">
      <c r="A92" s="27">
        <f>COUNTIF($B$79:$B$106,14)</f>
        <v>0</v>
      </c>
      <c r="B92" s="104">
        <f t="shared" si="11"/>
        <v>0</v>
      </c>
      <c r="C92" s="49">
        <f>'Gruppe B'!A31</f>
      </c>
      <c r="D92" s="49">
        <f>'Gruppe B'!A32</f>
      </c>
      <c r="E92" s="49">
        <f>'Gruppe B'!A33</f>
      </c>
      <c r="F92" s="49">
        <f>'Gruppe B'!W31</f>
      </c>
      <c r="G92" s="49">
        <f>'Gruppe B'!AA31</f>
      </c>
      <c r="H92" s="49">
        <f>'Gruppe B'!AB31</f>
      </c>
      <c r="I92" s="49">
        <f>'Gruppe B'!AC31</f>
      </c>
      <c r="J92" s="49">
        <f>'Gruppe B'!AD31</f>
      </c>
      <c r="K92" s="49">
        <f>'Gruppe B'!AE31</f>
      </c>
      <c r="L92" s="49">
        <f>'Gruppe B'!AF31</f>
      </c>
      <c r="M92" s="49" t="s">
        <v>22</v>
      </c>
      <c r="N92" s="49">
        <f t="shared" si="12"/>
        <v>0</v>
      </c>
      <c r="O92" s="49">
        <f t="shared" si="13"/>
        <v>0</v>
      </c>
      <c r="P92" s="50">
        <f t="shared" si="14"/>
        <v>0</v>
      </c>
      <c r="Q92" s="27">
        <f t="shared" si="15"/>
        <v>0</v>
      </c>
      <c r="R92" s="55">
        <f t="shared" si="16"/>
        <v>1</v>
      </c>
      <c r="S92" s="27">
        <f t="shared" si="17"/>
        <v>0</v>
      </c>
      <c r="T92" s="55">
        <f t="shared" si="18"/>
        <v>1</v>
      </c>
      <c r="U92" s="27">
        <f t="shared" si="19"/>
        <v>0</v>
      </c>
      <c r="V92" s="55">
        <f t="shared" si="20"/>
        <v>1</v>
      </c>
      <c r="W92" s="47">
        <v>14</v>
      </c>
      <c r="X92" s="45">
        <f t="shared" si="23"/>
        <v>1</v>
      </c>
      <c r="Y92" s="45">
        <f t="shared" si="24"/>
      </c>
      <c r="Z92" s="45">
        <f t="shared" si="25"/>
      </c>
      <c r="AA92" s="45">
        <f t="shared" si="26"/>
      </c>
      <c r="AB92" s="45">
        <f t="shared" si="27"/>
      </c>
      <c r="AC92" s="45">
        <f t="shared" si="28"/>
      </c>
      <c r="AD92" s="45">
        <f t="shared" si="29"/>
      </c>
      <c r="AE92" s="45">
        <f t="shared" si="30"/>
      </c>
      <c r="AF92" s="45">
        <f t="shared" si="31"/>
      </c>
      <c r="AG92" s="45">
        <f t="shared" si="32"/>
      </c>
      <c r="AH92" s="45">
        <f t="shared" si="33"/>
      </c>
      <c r="AI92" s="45">
        <f t="shared" si="34"/>
      </c>
      <c r="AJ92" s="45">
        <f t="shared" si="35"/>
        <v>0</v>
      </c>
      <c r="AK92" s="48">
        <f t="shared" si="36"/>
        <v>0</v>
      </c>
      <c r="AL92" s="27">
        <v>10</v>
      </c>
      <c r="AM92" s="27">
        <f t="shared" si="37"/>
      </c>
      <c r="AN92" s="27">
        <f t="shared" si="38"/>
      </c>
      <c r="AO92" s="27">
        <f t="shared" si="39"/>
      </c>
      <c r="AP92" s="27">
        <f t="shared" si="40"/>
      </c>
      <c r="AQ92" s="27">
        <f t="shared" si="41"/>
      </c>
      <c r="AR92" s="27">
        <f t="shared" si="42"/>
      </c>
      <c r="AS92" s="27">
        <f t="shared" si="43"/>
      </c>
      <c r="AT92" s="27">
        <f t="shared" si="44"/>
      </c>
      <c r="AU92" s="27">
        <f t="shared" si="45"/>
      </c>
      <c r="AV92" s="27">
        <f t="shared" si="46"/>
      </c>
    </row>
    <row r="93" spans="1:48" ht="12.75" hidden="1">
      <c r="A93" s="27">
        <f>COUNTIF($B$79:$B$106,15)</f>
        <v>0</v>
      </c>
      <c r="B93" s="102">
        <f t="shared" si="11"/>
        <v>0</v>
      </c>
      <c r="C93" s="32">
        <f>'Gruppe B'!A53</f>
      </c>
      <c r="D93" s="32">
        <f>'Gruppe B'!A54</f>
      </c>
      <c r="E93" s="32">
        <f>'Gruppe B'!A55</f>
      </c>
      <c r="F93" s="32">
        <f>'Gruppe B'!W53</f>
      </c>
      <c r="G93" s="32">
        <f>'Gruppe B'!AA53</f>
      </c>
      <c r="H93" s="32">
        <f>'Gruppe B'!AB53</f>
      </c>
      <c r="I93" s="32">
        <f>'Gruppe B'!AC53</f>
      </c>
      <c r="J93" s="32">
        <f>'Gruppe B'!AD53</f>
      </c>
      <c r="K93" s="32">
        <f>'Gruppe B'!AE53</f>
      </c>
      <c r="L93" s="32">
        <f>'Gruppe B'!AF53</f>
      </c>
      <c r="M93" s="32" t="s">
        <v>23</v>
      </c>
      <c r="N93" s="32">
        <f t="shared" si="12"/>
        <v>0</v>
      </c>
      <c r="O93" s="32">
        <f t="shared" si="13"/>
        <v>0</v>
      </c>
      <c r="P93" s="41">
        <f t="shared" si="14"/>
        <v>0</v>
      </c>
      <c r="Q93" s="27">
        <f t="shared" si="15"/>
        <v>0</v>
      </c>
      <c r="R93" s="55">
        <f t="shared" si="16"/>
        <v>1</v>
      </c>
      <c r="S93" s="27">
        <f t="shared" si="17"/>
        <v>0</v>
      </c>
      <c r="T93" s="55">
        <f t="shared" si="18"/>
        <v>1</v>
      </c>
      <c r="U93" s="27">
        <f t="shared" si="19"/>
        <v>0</v>
      </c>
      <c r="V93" s="55">
        <f t="shared" si="20"/>
        <v>1</v>
      </c>
      <c r="W93" s="47">
        <v>15</v>
      </c>
      <c r="X93" s="45">
        <f t="shared" si="23"/>
        <v>1</v>
      </c>
      <c r="Y93" s="45">
        <f t="shared" si="24"/>
      </c>
      <c r="Z93" s="45">
        <f t="shared" si="25"/>
      </c>
      <c r="AA93" s="45">
        <f t="shared" si="26"/>
      </c>
      <c r="AB93" s="45">
        <f t="shared" si="27"/>
      </c>
      <c r="AC93" s="45">
        <f t="shared" si="28"/>
      </c>
      <c r="AD93" s="45">
        <f t="shared" si="29"/>
      </c>
      <c r="AE93" s="45">
        <f t="shared" si="30"/>
      </c>
      <c r="AF93" s="45">
        <f t="shared" si="31"/>
      </c>
      <c r="AG93" s="45">
        <f t="shared" si="32"/>
      </c>
      <c r="AH93" s="45">
        <f t="shared" si="33"/>
      </c>
      <c r="AI93" s="45">
        <f t="shared" si="34"/>
      </c>
      <c r="AJ93" s="45">
        <f t="shared" si="35"/>
        <v>0</v>
      </c>
      <c r="AK93" s="48">
        <f t="shared" si="36"/>
        <v>0</v>
      </c>
      <c r="AL93" s="27">
        <v>11</v>
      </c>
      <c r="AM93" s="27">
        <f t="shared" si="37"/>
      </c>
      <c r="AN93" s="27">
        <f t="shared" si="38"/>
      </c>
      <c r="AO93" s="27">
        <f t="shared" si="39"/>
      </c>
      <c r="AP93" s="27">
        <f t="shared" si="40"/>
      </c>
      <c r="AQ93" s="27">
        <f t="shared" si="41"/>
      </c>
      <c r="AR93" s="27">
        <f t="shared" si="42"/>
      </c>
      <c r="AS93" s="27">
        <f t="shared" si="43"/>
      </c>
      <c r="AT93" s="27">
        <f t="shared" si="44"/>
      </c>
      <c r="AU93" s="27">
        <f t="shared" si="45"/>
      </c>
      <c r="AV93" s="27">
        <f t="shared" si="46"/>
      </c>
    </row>
    <row r="94" spans="1:48" ht="12.75" hidden="1">
      <c r="A94" s="27">
        <f>COUNTIF($B$79:$B$106,16)</f>
        <v>0</v>
      </c>
      <c r="B94" s="103">
        <f t="shared" si="11"/>
        <v>0</v>
      </c>
      <c r="C94" s="45">
        <f>'Gruppe B'!A56</f>
      </c>
      <c r="D94" s="45">
        <f>'Gruppe B'!A57</f>
      </c>
      <c r="E94" s="45">
        <f>'Gruppe B'!A58</f>
      </c>
      <c r="F94" s="45">
        <f>'Gruppe B'!W56</f>
      </c>
      <c r="G94" s="45">
        <f>'Gruppe B'!AA56</f>
      </c>
      <c r="H94" s="45">
        <f>'Gruppe B'!AB56</f>
      </c>
      <c r="I94" s="45">
        <f>'Gruppe B'!AC56</f>
      </c>
      <c r="J94" s="45">
        <f>'Gruppe B'!AD56</f>
      </c>
      <c r="K94" s="45">
        <f>'Gruppe B'!AE56</f>
      </c>
      <c r="L94" s="45">
        <f>'Gruppe B'!AF56</f>
      </c>
      <c r="M94" s="45" t="s">
        <v>23</v>
      </c>
      <c r="N94" s="45">
        <f t="shared" si="12"/>
        <v>0</v>
      </c>
      <c r="O94" s="45">
        <f t="shared" si="13"/>
        <v>0</v>
      </c>
      <c r="P94" s="46">
        <f t="shared" si="14"/>
        <v>0</v>
      </c>
      <c r="Q94" s="27">
        <f t="shared" si="15"/>
        <v>0</v>
      </c>
      <c r="R94" s="55">
        <f t="shared" si="16"/>
        <v>1</v>
      </c>
      <c r="S94" s="27">
        <f t="shared" si="17"/>
        <v>0</v>
      </c>
      <c r="T94" s="55">
        <f t="shared" si="18"/>
        <v>1</v>
      </c>
      <c r="U94" s="27">
        <f t="shared" si="19"/>
        <v>0</v>
      </c>
      <c r="V94" s="55">
        <f t="shared" si="20"/>
        <v>1</v>
      </c>
      <c r="W94" s="47">
        <v>16</v>
      </c>
      <c r="X94" s="45">
        <f t="shared" si="23"/>
        <v>1</v>
      </c>
      <c r="Y94" s="45">
        <f t="shared" si="24"/>
      </c>
      <c r="Z94" s="45">
        <f t="shared" si="25"/>
      </c>
      <c r="AA94" s="45">
        <f t="shared" si="26"/>
      </c>
      <c r="AB94" s="45">
        <f t="shared" si="27"/>
      </c>
      <c r="AC94" s="45">
        <f t="shared" si="28"/>
      </c>
      <c r="AD94" s="45">
        <f t="shared" si="29"/>
      </c>
      <c r="AE94" s="45">
        <f t="shared" si="30"/>
      </c>
      <c r="AF94" s="45">
        <f t="shared" si="31"/>
      </c>
      <c r="AG94" s="45">
        <f t="shared" si="32"/>
      </c>
      <c r="AH94" s="45">
        <f t="shared" si="33"/>
      </c>
      <c r="AI94" s="45">
        <f t="shared" si="34"/>
      </c>
      <c r="AJ94" s="45">
        <f t="shared" si="35"/>
        <v>0</v>
      </c>
      <c r="AK94" s="48">
        <f t="shared" si="36"/>
        <v>0</v>
      </c>
      <c r="AL94" s="27">
        <v>12</v>
      </c>
      <c r="AM94" s="27">
        <f t="shared" si="37"/>
      </c>
      <c r="AN94" s="27">
        <f t="shared" si="38"/>
      </c>
      <c r="AO94" s="27">
        <f t="shared" si="39"/>
      </c>
      <c r="AP94" s="27">
        <f t="shared" si="40"/>
      </c>
      <c r="AQ94" s="27">
        <f t="shared" si="41"/>
      </c>
      <c r="AR94" s="27">
        <f t="shared" si="42"/>
      </c>
      <c r="AS94" s="27">
        <f t="shared" si="43"/>
      </c>
      <c r="AT94" s="27">
        <f t="shared" si="44"/>
      </c>
      <c r="AU94" s="27">
        <f t="shared" si="45"/>
      </c>
      <c r="AV94" s="27">
        <f t="shared" si="46"/>
      </c>
    </row>
    <row r="95" spans="1:48" ht="12.75" hidden="1">
      <c r="A95" s="27">
        <f>COUNTIF($B$79:$B$106,17)</f>
        <v>0</v>
      </c>
      <c r="B95" s="103">
        <f t="shared" si="11"/>
        <v>0</v>
      </c>
      <c r="C95" s="45">
        <f>'Gruppe B'!A59</f>
      </c>
      <c r="D95" s="45">
        <f>'Gruppe B'!A60</f>
      </c>
      <c r="E95" s="45">
        <f>'Gruppe B'!A61</f>
      </c>
      <c r="F95" s="45">
        <f>'Gruppe B'!W59</f>
      </c>
      <c r="G95" s="45">
        <f>'Gruppe B'!AA59</f>
      </c>
      <c r="H95" s="45">
        <f>'Gruppe B'!AB59</f>
      </c>
      <c r="I95" s="45">
        <f>'Gruppe B'!AC59</f>
      </c>
      <c r="J95" s="45">
        <f>'Gruppe B'!AD59</f>
      </c>
      <c r="K95" s="45">
        <f>'Gruppe B'!AE59</f>
      </c>
      <c r="L95" s="45">
        <f>'Gruppe B'!AF59</f>
      </c>
      <c r="M95" s="45" t="s">
        <v>23</v>
      </c>
      <c r="N95" s="45">
        <f t="shared" si="12"/>
        <v>0</v>
      </c>
      <c r="O95" s="45">
        <f t="shared" si="13"/>
        <v>0</v>
      </c>
      <c r="P95" s="46">
        <f t="shared" si="14"/>
        <v>0</v>
      </c>
      <c r="Q95" s="27">
        <f t="shared" si="15"/>
        <v>0</v>
      </c>
      <c r="R95" s="55">
        <f t="shared" si="16"/>
        <v>1</v>
      </c>
      <c r="S95" s="27">
        <f t="shared" si="17"/>
        <v>0</v>
      </c>
      <c r="T95" s="55">
        <f t="shared" si="18"/>
        <v>1</v>
      </c>
      <c r="U95" s="27">
        <f t="shared" si="19"/>
        <v>0</v>
      </c>
      <c r="V95" s="55">
        <f t="shared" si="20"/>
        <v>1</v>
      </c>
      <c r="W95" s="47">
        <v>17</v>
      </c>
      <c r="X95" s="45">
        <f t="shared" si="23"/>
        <v>1</v>
      </c>
      <c r="Y95" s="45">
        <f t="shared" si="24"/>
      </c>
      <c r="Z95" s="45">
        <f t="shared" si="25"/>
      </c>
      <c r="AA95" s="45">
        <f t="shared" si="26"/>
      </c>
      <c r="AB95" s="45">
        <f t="shared" si="27"/>
      </c>
      <c r="AC95" s="45">
        <f t="shared" si="28"/>
      </c>
      <c r="AD95" s="45">
        <f t="shared" si="29"/>
      </c>
      <c r="AE95" s="45">
        <f t="shared" si="30"/>
      </c>
      <c r="AF95" s="45">
        <f t="shared" si="31"/>
      </c>
      <c r="AG95" s="45">
        <f t="shared" si="32"/>
      </c>
      <c r="AH95" s="45">
        <f t="shared" si="33"/>
      </c>
      <c r="AI95" s="45">
        <f t="shared" si="34"/>
      </c>
      <c r="AJ95" s="45">
        <f t="shared" si="35"/>
        <v>0</v>
      </c>
      <c r="AK95" s="48">
        <f t="shared" si="36"/>
        <v>0</v>
      </c>
      <c r="AL95" s="27">
        <v>13</v>
      </c>
      <c r="AM95" s="27">
        <f t="shared" si="37"/>
      </c>
      <c r="AN95" s="27">
        <f t="shared" si="38"/>
      </c>
      <c r="AO95" s="27">
        <f t="shared" si="39"/>
      </c>
      <c r="AP95" s="27">
        <f t="shared" si="40"/>
      </c>
      <c r="AQ95" s="27">
        <f t="shared" si="41"/>
      </c>
      <c r="AR95" s="27">
        <f t="shared" si="42"/>
      </c>
      <c r="AS95" s="27">
        <f t="shared" si="43"/>
      </c>
      <c r="AT95" s="27">
        <f t="shared" si="44"/>
      </c>
      <c r="AU95" s="27">
        <f t="shared" si="45"/>
      </c>
      <c r="AV95" s="27">
        <f t="shared" si="46"/>
      </c>
    </row>
    <row r="96" spans="1:48" ht="12.75" hidden="1">
      <c r="A96" s="27">
        <f>COUNTIF($B$79:$B$106,18)</f>
        <v>0</v>
      </c>
      <c r="B96" s="103">
        <f t="shared" si="11"/>
        <v>0</v>
      </c>
      <c r="C96" s="45">
        <f>'Gruppe B'!A62</f>
      </c>
      <c r="D96" s="45">
        <f>'Gruppe B'!A63</f>
      </c>
      <c r="E96" s="45">
        <f>'Gruppe B'!A64</f>
      </c>
      <c r="F96" s="45">
        <f>'Gruppe B'!W62</f>
      </c>
      <c r="G96" s="45">
        <f>'Gruppe B'!AA62</f>
      </c>
      <c r="H96" s="45">
        <f>'Gruppe B'!AB62</f>
      </c>
      <c r="I96" s="45">
        <f>'Gruppe B'!AC62</f>
      </c>
      <c r="J96" s="45">
        <f>'Gruppe B'!AD62</f>
      </c>
      <c r="K96" s="45">
        <f>'Gruppe B'!AE62</f>
      </c>
      <c r="L96" s="45">
        <f>'Gruppe B'!AF62</f>
      </c>
      <c r="M96" s="45" t="s">
        <v>23</v>
      </c>
      <c r="N96" s="45">
        <f t="shared" si="12"/>
        <v>0</v>
      </c>
      <c r="O96" s="45">
        <f t="shared" si="13"/>
        <v>0</v>
      </c>
      <c r="P96" s="46">
        <f t="shared" si="14"/>
        <v>0</v>
      </c>
      <c r="Q96" s="27">
        <f t="shared" si="15"/>
        <v>0</v>
      </c>
      <c r="R96" s="55">
        <f t="shared" si="16"/>
        <v>1</v>
      </c>
      <c r="S96" s="27">
        <f t="shared" si="17"/>
        <v>0</v>
      </c>
      <c r="T96" s="55">
        <f t="shared" si="18"/>
        <v>1</v>
      </c>
      <c r="U96" s="27">
        <f t="shared" si="19"/>
        <v>0</v>
      </c>
      <c r="V96" s="55">
        <f t="shared" si="20"/>
        <v>1</v>
      </c>
      <c r="W96" s="47">
        <v>18</v>
      </c>
      <c r="X96" s="45">
        <f t="shared" si="23"/>
        <v>1</v>
      </c>
      <c r="Y96" s="45">
        <f t="shared" si="24"/>
      </c>
      <c r="Z96" s="45">
        <f t="shared" si="25"/>
      </c>
      <c r="AA96" s="45">
        <f t="shared" si="26"/>
      </c>
      <c r="AB96" s="45">
        <f t="shared" si="27"/>
      </c>
      <c r="AC96" s="45">
        <f t="shared" si="28"/>
      </c>
      <c r="AD96" s="45">
        <f t="shared" si="29"/>
      </c>
      <c r="AE96" s="45">
        <f t="shared" si="30"/>
      </c>
      <c r="AF96" s="45">
        <f t="shared" si="31"/>
      </c>
      <c r="AG96" s="45">
        <f t="shared" si="32"/>
      </c>
      <c r="AH96" s="45">
        <f t="shared" si="33"/>
      </c>
      <c r="AI96" s="45">
        <f t="shared" si="34"/>
      </c>
      <c r="AJ96" s="45">
        <f t="shared" si="35"/>
        <v>0</v>
      </c>
      <c r="AK96" s="48">
        <f t="shared" si="36"/>
        <v>0</v>
      </c>
      <c r="AL96" s="27">
        <v>14</v>
      </c>
      <c r="AM96" s="27">
        <f t="shared" si="37"/>
      </c>
      <c r="AN96" s="27">
        <f t="shared" si="38"/>
      </c>
      <c r="AO96" s="27">
        <f t="shared" si="39"/>
      </c>
      <c r="AP96" s="27">
        <f t="shared" si="40"/>
      </c>
      <c r="AQ96" s="27">
        <f t="shared" si="41"/>
      </c>
      <c r="AR96" s="27">
        <f t="shared" si="42"/>
      </c>
      <c r="AS96" s="27">
        <f t="shared" si="43"/>
      </c>
      <c r="AT96" s="27">
        <f t="shared" si="44"/>
      </c>
      <c r="AU96" s="27">
        <f t="shared" si="45"/>
      </c>
      <c r="AV96" s="27">
        <f t="shared" si="46"/>
      </c>
    </row>
    <row r="97" spans="1:48" ht="12.75" hidden="1">
      <c r="A97" s="27">
        <f>COUNTIF($B$79:$B$106,19)</f>
        <v>0</v>
      </c>
      <c r="B97" s="103">
        <f t="shared" si="11"/>
        <v>0</v>
      </c>
      <c r="C97" s="45">
        <f>'Gruppe B'!A65</f>
      </c>
      <c r="D97" s="45">
        <f>'Gruppe B'!A66</f>
      </c>
      <c r="E97" s="45">
        <f>'Gruppe B'!A67</f>
      </c>
      <c r="F97" s="45">
        <f>'Gruppe B'!W65</f>
      </c>
      <c r="G97" s="45">
        <f>'Gruppe B'!AA65</f>
      </c>
      <c r="H97" s="45">
        <f>'Gruppe B'!AB65</f>
      </c>
      <c r="I97" s="45">
        <f>'Gruppe B'!AC65</f>
      </c>
      <c r="J97" s="45">
        <f>'Gruppe B'!AD65</f>
      </c>
      <c r="K97" s="45">
        <f>'Gruppe B'!AE65</f>
      </c>
      <c r="L97" s="45">
        <f>'Gruppe B'!AF65</f>
      </c>
      <c r="M97" s="45" t="s">
        <v>23</v>
      </c>
      <c r="N97" s="45">
        <f t="shared" si="12"/>
        <v>0</v>
      </c>
      <c r="O97" s="45">
        <f t="shared" si="13"/>
        <v>0</v>
      </c>
      <c r="P97" s="46">
        <f t="shared" si="14"/>
        <v>0</v>
      </c>
      <c r="Q97" s="27">
        <f t="shared" si="15"/>
        <v>0</v>
      </c>
      <c r="R97" s="55">
        <f t="shared" si="16"/>
        <v>1</v>
      </c>
      <c r="S97" s="27">
        <f t="shared" si="17"/>
        <v>0</v>
      </c>
      <c r="T97" s="55">
        <f t="shared" si="18"/>
        <v>1</v>
      </c>
      <c r="U97" s="27">
        <f t="shared" si="19"/>
        <v>0</v>
      </c>
      <c r="V97" s="55">
        <f t="shared" si="20"/>
        <v>1</v>
      </c>
      <c r="W97" s="47">
        <v>19</v>
      </c>
      <c r="X97" s="45">
        <f t="shared" si="23"/>
        <v>1</v>
      </c>
      <c r="Y97" s="45">
        <f t="shared" si="24"/>
      </c>
      <c r="Z97" s="45">
        <f t="shared" si="25"/>
      </c>
      <c r="AA97" s="45">
        <f t="shared" si="26"/>
      </c>
      <c r="AB97" s="45">
        <f t="shared" si="27"/>
      </c>
      <c r="AC97" s="45">
        <f t="shared" si="28"/>
      </c>
      <c r="AD97" s="45">
        <f t="shared" si="29"/>
      </c>
      <c r="AE97" s="45">
        <f t="shared" si="30"/>
      </c>
      <c r="AF97" s="45">
        <f t="shared" si="31"/>
      </c>
      <c r="AG97" s="45">
        <f t="shared" si="32"/>
      </c>
      <c r="AH97" s="45">
        <f t="shared" si="33"/>
      </c>
      <c r="AI97" s="45">
        <f t="shared" si="34"/>
      </c>
      <c r="AJ97" s="45">
        <f t="shared" si="35"/>
        <v>0</v>
      </c>
      <c r="AK97" s="48">
        <f t="shared" si="36"/>
        <v>0</v>
      </c>
      <c r="AL97" s="27">
        <v>15</v>
      </c>
      <c r="AM97" s="27">
        <f t="shared" si="37"/>
      </c>
      <c r="AN97" s="27">
        <f t="shared" si="38"/>
      </c>
      <c r="AO97" s="27">
        <f t="shared" si="39"/>
      </c>
      <c r="AP97" s="27">
        <f t="shared" si="40"/>
      </c>
      <c r="AQ97" s="27">
        <f t="shared" si="41"/>
      </c>
      <c r="AR97" s="27">
        <f t="shared" si="42"/>
      </c>
      <c r="AS97" s="27">
        <f t="shared" si="43"/>
      </c>
      <c r="AT97" s="27">
        <f t="shared" si="44"/>
      </c>
      <c r="AU97" s="27">
        <f t="shared" si="45"/>
      </c>
      <c r="AV97" s="27">
        <f t="shared" si="46"/>
      </c>
    </row>
    <row r="98" spans="1:48" ht="12.75" hidden="1">
      <c r="A98" s="27">
        <f>COUNTIF($B$79:$B$106,20)</f>
        <v>0</v>
      </c>
      <c r="B98" s="103">
        <f t="shared" si="11"/>
        <v>0</v>
      </c>
      <c r="C98" s="45">
        <f>'Gruppe B'!A68</f>
      </c>
      <c r="D98" s="45">
        <f>'Gruppe B'!A69</f>
      </c>
      <c r="E98" s="45">
        <f>'Gruppe B'!A70</f>
      </c>
      <c r="F98" s="45">
        <f>'Gruppe B'!W68</f>
      </c>
      <c r="G98" s="45">
        <f>'Gruppe B'!AA68</f>
      </c>
      <c r="H98" s="45">
        <f>'Gruppe B'!AB68</f>
      </c>
      <c r="I98" s="45">
        <f>'Gruppe B'!AC68</f>
      </c>
      <c r="J98" s="45">
        <f>'Gruppe B'!AD68</f>
      </c>
      <c r="K98" s="45">
        <f>'Gruppe B'!AE68</f>
      </c>
      <c r="L98" s="45">
        <f>'Gruppe B'!AF68</f>
      </c>
      <c r="M98" s="45" t="s">
        <v>23</v>
      </c>
      <c r="N98" s="45">
        <f t="shared" si="12"/>
        <v>0</v>
      </c>
      <c r="O98" s="45">
        <f t="shared" si="13"/>
        <v>0</v>
      </c>
      <c r="P98" s="46">
        <f t="shared" si="14"/>
        <v>0</v>
      </c>
      <c r="Q98" s="27">
        <f t="shared" si="15"/>
        <v>0</v>
      </c>
      <c r="R98" s="55">
        <f t="shared" si="16"/>
        <v>1</v>
      </c>
      <c r="S98" s="27">
        <f t="shared" si="17"/>
        <v>0</v>
      </c>
      <c r="T98" s="55">
        <f t="shared" si="18"/>
        <v>1</v>
      </c>
      <c r="U98" s="27">
        <f t="shared" si="19"/>
        <v>0</v>
      </c>
      <c r="V98" s="55">
        <f t="shared" si="20"/>
        <v>1</v>
      </c>
      <c r="W98" s="47">
        <v>20</v>
      </c>
      <c r="X98" s="45">
        <f t="shared" si="23"/>
        <v>1</v>
      </c>
      <c r="Y98" s="45">
        <f t="shared" si="24"/>
      </c>
      <c r="Z98" s="45">
        <f t="shared" si="25"/>
      </c>
      <c r="AA98" s="45">
        <f t="shared" si="26"/>
      </c>
      <c r="AB98" s="45">
        <f t="shared" si="27"/>
      </c>
      <c r="AC98" s="45">
        <f t="shared" si="28"/>
      </c>
      <c r="AD98" s="45">
        <f t="shared" si="29"/>
      </c>
      <c r="AE98" s="45">
        <f t="shared" si="30"/>
      </c>
      <c r="AF98" s="45">
        <f t="shared" si="31"/>
      </c>
      <c r="AG98" s="45">
        <f t="shared" si="32"/>
      </c>
      <c r="AH98" s="45">
        <f t="shared" si="33"/>
      </c>
      <c r="AI98" s="45">
        <f t="shared" si="34"/>
      </c>
      <c r="AJ98" s="45">
        <f t="shared" si="35"/>
        <v>0</v>
      </c>
      <c r="AK98" s="48">
        <f t="shared" si="36"/>
        <v>0</v>
      </c>
      <c r="AL98" s="27">
        <v>16</v>
      </c>
      <c r="AM98" s="27">
        <f t="shared" si="37"/>
      </c>
      <c r="AN98" s="27">
        <f t="shared" si="38"/>
      </c>
      <c r="AO98" s="27">
        <f t="shared" si="39"/>
      </c>
      <c r="AP98" s="27">
        <f t="shared" si="40"/>
      </c>
      <c r="AQ98" s="27">
        <f t="shared" si="41"/>
      </c>
      <c r="AR98" s="27">
        <f t="shared" si="42"/>
      </c>
      <c r="AS98" s="27">
        <f t="shared" si="43"/>
      </c>
      <c r="AT98" s="27">
        <f t="shared" si="44"/>
      </c>
      <c r="AU98" s="27">
        <f t="shared" si="45"/>
      </c>
      <c r="AV98" s="27">
        <f t="shared" si="46"/>
      </c>
    </row>
    <row r="99" spans="1:48" ht="12.75" hidden="1">
      <c r="A99" s="27">
        <f>COUNTIF($B$79:$B$106,21)</f>
        <v>0</v>
      </c>
      <c r="B99" s="104">
        <f t="shared" si="11"/>
        <v>0</v>
      </c>
      <c r="C99" s="49">
        <f>'Gruppe B'!A71</f>
      </c>
      <c r="D99" s="49">
        <f>'Gruppe B'!A72</f>
      </c>
      <c r="E99" s="49">
        <f>'Gruppe B'!A73</f>
      </c>
      <c r="F99" s="49">
        <f>'Gruppe B'!W71</f>
      </c>
      <c r="G99" s="49">
        <f>'Gruppe B'!AA71</f>
      </c>
      <c r="H99" s="49">
        <f>'Gruppe B'!AB71</f>
      </c>
      <c r="I99" s="49">
        <f>'Gruppe B'!AC71</f>
      </c>
      <c r="J99" s="49">
        <f>'Gruppe B'!AD71</f>
      </c>
      <c r="K99" s="49">
        <f>'Gruppe B'!AE71</f>
      </c>
      <c r="L99" s="49">
        <f>'Gruppe B'!AF71</f>
      </c>
      <c r="M99" s="49" t="s">
        <v>23</v>
      </c>
      <c r="N99" s="49">
        <f t="shared" si="12"/>
        <v>0</v>
      </c>
      <c r="O99" s="49">
        <f t="shared" si="13"/>
        <v>0</v>
      </c>
      <c r="P99" s="50">
        <f t="shared" si="14"/>
        <v>0</v>
      </c>
      <c r="Q99" s="27">
        <f t="shared" si="15"/>
        <v>0</v>
      </c>
      <c r="R99" s="55">
        <f t="shared" si="16"/>
        <v>1</v>
      </c>
      <c r="S99" s="27">
        <f t="shared" si="17"/>
        <v>0</v>
      </c>
      <c r="T99" s="55">
        <f t="shared" si="18"/>
        <v>1</v>
      </c>
      <c r="U99" s="27">
        <f t="shared" si="19"/>
        <v>0</v>
      </c>
      <c r="V99" s="55">
        <f t="shared" si="20"/>
        <v>1</v>
      </c>
      <c r="W99" s="47">
        <v>21</v>
      </c>
      <c r="X99" s="45">
        <f t="shared" si="23"/>
        <v>1</v>
      </c>
      <c r="Y99" s="45">
        <f t="shared" si="24"/>
      </c>
      <c r="Z99" s="45">
        <f t="shared" si="25"/>
      </c>
      <c r="AA99" s="45">
        <f t="shared" si="26"/>
      </c>
      <c r="AB99" s="45">
        <f t="shared" si="27"/>
      </c>
      <c r="AC99" s="45">
        <f t="shared" si="28"/>
      </c>
      <c r="AD99" s="45">
        <f t="shared" si="29"/>
      </c>
      <c r="AE99" s="45">
        <f t="shared" si="30"/>
      </c>
      <c r="AF99" s="45">
        <f t="shared" si="31"/>
      </c>
      <c r="AG99" s="45">
        <f t="shared" si="32"/>
      </c>
      <c r="AH99" s="45">
        <f t="shared" si="33"/>
      </c>
      <c r="AI99" s="45">
        <f t="shared" si="34"/>
      </c>
      <c r="AJ99" s="45">
        <f t="shared" si="35"/>
        <v>0</v>
      </c>
      <c r="AK99" s="48">
        <f t="shared" si="36"/>
        <v>0</v>
      </c>
      <c r="AL99" s="27">
        <v>17</v>
      </c>
      <c r="AM99" s="27">
        <f t="shared" si="37"/>
      </c>
      <c r="AN99" s="27">
        <f t="shared" si="38"/>
      </c>
      <c r="AO99" s="27">
        <f t="shared" si="39"/>
      </c>
      <c r="AP99" s="27">
        <f t="shared" si="40"/>
      </c>
      <c r="AQ99" s="27">
        <f t="shared" si="41"/>
      </c>
      <c r="AR99" s="27">
        <f t="shared" si="42"/>
      </c>
      <c r="AS99" s="27">
        <f t="shared" si="43"/>
      </c>
      <c r="AT99" s="27">
        <f t="shared" si="44"/>
      </c>
      <c r="AU99" s="27">
        <f t="shared" si="45"/>
      </c>
      <c r="AV99" s="27">
        <f t="shared" si="46"/>
      </c>
    </row>
    <row r="100" spans="1:48" ht="12.75" hidden="1">
      <c r="A100" s="27">
        <f>COUNTIF($B$79:$B$106,22)</f>
        <v>0</v>
      </c>
      <c r="B100" s="102">
        <f t="shared" si="11"/>
        <v>0</v>
      </c>
      <c r="C100" s="32">
        <f>'Gruppe B'!A91</f>
      </c>
      <c r="D100" s="32">
        <f>'Gruppe B'!A92</f>
      </c>
      <c r="E100" s="32">
        <f>'Gruppe B'!A93</f>
      </c>
      <c r="F100" s="32">
        <f>'Gruppe B'!W91</f>
      </c>
      <c r="G100" s="32">
        <f>'Gruppe B'!AA91</f>
      </c>
      <c r="H100" s="32">
        <f>'Gruppe B'!AB91</f>
      </c>
      <c r="I100" s="32">
        <f>'Gruppe B'!AC91</f>
      </c>
      <c r="J100" s="32">
        <f>'Gruppe B'!AD91</f>
      </c>
      <c r="K100" s="32">
        <f>'Gruppe B'!AE91</f>
      </c>
      <c r="L100" s="32">
        <f>'Gruppe B'!AF91</f>
      </c>
      <c r="M100" s="32" t="s">
        <v>24</v>
      </c>
      <c r="N100" s="32">
        <f t="shared" si="12"/>
        <v>0</v>
      </c>
      <c r="O100" s="32">
        <f t="shared" si="13"/>
        <v>0</v>
      </c>
      <c r="P100" s="41">
        <f t="shared" si="14"/>
        <v>0</v>
      </c>
      <c r="Q100" s="27">
        <f t="shared" si="15"/>
        <v>0</v>
      </c>
      <c r="R100" s="55">
        <f t="shared" si="16"/>
        <v>1</v>
      </c>
      <c r="S100" s="27">
        <f t="shared" si="17"/>
        <v>0</v>
      </c>
      <c r="T100" s="55">
        <f t="shared" si="18"/>
        <v>1</v>
      </c>
      <c r="U100" s="27">
        <f t="shared" si="19"/>
        <v>0</v>
      </c>
      <c r="V100" s="55">
        <f t="shared" si="20"/>
        <v>1</v>
      </c>
      <c r="W100" s="47">
        <v>22</v>
      </c>
      <c r="X100" s="45">
        <f t="shared" si="23"/>
        <v>1</v>
      </c>
      <c r="Y100" s="45">
        <f t="shared" si="24"/>
      </c>
      <c r="Z100" s="45">
        <f t="shared" si="25"/>
      </c>
      <c r="AA100" s="45">
        <f t="shared" si="26"/>
      </c>
      <c r="AB100" s="45">
        <f t="shared" si="27"/>
      </c>
      <c r="AC100" s="45">
        <f t="shared" si="28"/>
      </c>
      <c r="AD100" s="45">
        <f t="shared" si="29"/>
      </c>
      <c r="AE100" s="45">
        <f t="shared" si="30"/>
      </c>
      <c r="AF100" s="45">
        <f t="shared" si="31"/>
      </c>
      <c r="AG100" s="45">
        <f t="shared" si="32"/>
      </c>
      <c r="AH100" s="45">
        <f t="shared" si="33"/>
      </c>
      <c r="AI100" s="45">
        <f t="shared" si="34"/>
      </c>
      <c r="AJ100" s="45">
        <f t="shared" si="35"/>
        <v>0</v>
      </c>
      <c r="AK100" s="48">
        <f t="shared" si="36"/>
        <v>0</v>
      </c>
      <c r="AL100" s="27">
        <v>18</v>
      </c>
      <c r="AM100" s="27">
        <f t="shared" si="37"/>
      </c>
      <c r="AN100" s="27">
        <f t="shared" si="38"/>
      </c>
      <c r="AO100" s="27">
        <f t="shared" si="39"/>
      </c>
      <c r="AP100" s="27">
        <f t="shared" si="40"/>
      </c>
      <c r="AQ100" s="27">
        <f t="shared" si="41"/>
      </c>
      <c r="AR100" s="27">
        <f t="shared" si="42"/>
      </c>
      <c r="AS100" s="27">
        <f t="shared" si="43"/>
      </c>
      <c r="AT100" s="27">
        <f t="shared" si="44"/>
      </c>
      <c r="AU100" s="27">
        <f t="shared" si="45"/>
      </c>
      <c r="AV100" s="27">
        <f t="shared" si="46"/>
      </c>
    </row>
    <row r="101" spans="1:48" ht="12.75" hidden="1">
      <c r="A101" s="27">
        <f>COUNTIF($B$79:$B$106,23)</f>
        <v>0</v>
      </c>
      <c r="B101" s="103">
        <f t="shared" si="11"/>
        <v>0</v>
      </c>
      <c r="C101" s="45">
        <f>'Gruppe B'!A94</f>
      </c>
      <c r="D101" s="45">
        <f>'Gruppe B'!A95</f>
      </c>
      <c r="E101" s="45">
        <f>'Gruppe B'!A96</f>
      </c>
      <c r="F101" s="45">
        <f>'Gruppe B'!W94</f>
      </c>
      <c r="G101" s="45">
        <f>'Gruppe B'!AA94</f>
      </c>
      <c r="H101" s="45">
        <f>'Gruppe B'!AB94</f>
      </c>
      <c r="I101" s="45">
        <f>'Gruppe B'!AC94</f>
      </c>
      <c r="J101" s="45">
        <f>'Gruppe B'!AD94</f>
      </c>
      <c r="K101" s="45">
        <f>'Gruppe B'!AE94</f>
      </c>
      <c r="L101" s="45">
        <f>'Gruppe B'!AF94</f>
      </c>
      <c r="M101" s="45" t="s">
        <v>24</v>
      </c>
      <c r="N101" s="45">
        <f t="shared" si="12"/>
        <v>0</v>
      </c>
      <c r="O101" s="45">
        <f t="shared" si="13"/>
        <v>0</v>
      </c>
      <c r="P101" s="46">
        <f t="shared" si="14"/>
        <v>0</v>
      </c>
      <c r="Q101" s="27">
        <f t="shared" si="15"/>
        <v>0</v>
      </c>
      <c r="R101" s="55">
        <f t="shared" si="16"/>
        <v>1</v>
      </c>
      <c r="S101" s="27">
        <f t="shared" si="17"/>
        <v>0</v>
      </c>
      <c r="T101" s="55">
        <f t="shared" si="18"/>
        <v>1</v>
      </c>
      <c r="U101" s="27">
        <f t="shared" si="19"/>
        <v>0</v>
      </c>
      <c r="V101" s="55">
        <f t="shared" si="20"/>
        <v>1</v>
      </c>
      <c r="W101" s="47">
        <v>23</v>
      </c>
      <c r="X101" s="45">
        <f t="shared" si="23"/>
        <v>1</v>
      </c>
      <c r="Y101" s="45">
        <f t="shared" si="24"/>
      </c>
      <c r="Z101" s="45">
        <f t="shared" si="25"/>
      </c>
      <c r="AA101" s="45">
        <f t="shared" si="26"/>
      </c>
      <c r="AB101" s="45">
        <f t="shared" si="27"/>
      </c>
      <c r="AC101" s="45">
        <f t="shared" si="28"/>
      </c>
      <c r="AD101" s="45">
        <f t="shared" si="29"/>
      </c>
      <c r="AE101" s="45">
        <f t="shared" si="30"/>
      </c>
      <c r="AF101" s="45">
        <f t="shared" si="31"/>
      </c>
      <c r="AG101" s="45">
        <f t="shared" si="32"/>
      </c>
      <c r="AH101" s="45">
        <f t="shared" si="33"/>
      </c>
      <c r="AI101" s="45">
        <f t="shared" si="34"/>
      </c>
      <c r="AJ101" s="45">
        <f t="shared" si="35"/>
        <v>0</v>
      </c>
      <c r="AK101" s="48">
        <f t="shared" si="36"/>
        <v>0</v>
      </c>
      <c r="AL101" s="27">
        <v>19</v>
      </c>
      <c r="AM101" s="27">
        <f t="shared" si="37"/>
      </c>
      <c r="AN101" s="27">
        <f t="shared" si="38"/>
      </c>
      <c r="AO101" s="27">
        <f t="shared" si="39"/>
      </c>
      <c r="AP101" s="27">
        <f t="shared" si="40"/>
      </c>
      <c r="AQ101" s="27">
        <f t="shared" si="41"/>
      </c>
      <c r="AR101" s="27">
        <f t="shared" si="42"/>
      </c>
      <c r="AS101" s="27">
        <f t="shared" si="43"/>
      </c>
      <c r="AT101" s="27">
        <f t="shared" si="44"/>
      </c>
      <c r="AU101" s="27">
        <f t="shared" si="45"/>
      </c>
      <c r="AV101" s="27">
        <f t="shared" si="46"/>
      </c>
    </row>
    <row r="102" spans="1:48" ht="12.75" hidden="1">
      <c r="A102" s="27">
        <f>COUNTIF($B$79:$B$106,24)</f>
        <v>0</v>
      </c>
      <c r="B102" s="103">
        <f t="shared" si="11"/>
        <v>0</v>
      </c>
      <c r="C102" s="45">
        <f>'Gruppe B'!A97</f>
      </c>
      <c r="D102" s="45">
        <f>'Gruppe B'!A98</f>
      </c>
      <c r="E102" s="45">
        <f>'Gruppe B'!A99</f>
      </c>
      <c r="F102" s="45">
        <f>'Gruppe B'!W97</f>
      </c>
      <c r="G102" s="45">
        <f>'Gruppe B'!AA97</f>
      </c>
      <c r="H102" s="45">
        <f>'Gruppe B'!AB97</f>
      </c>
      <c r="I102" s="45">
        <f>'Gruppe B'!AC97</f>
      </c>
      <c r="J102" s="45">
        <f>'Gruppe B'!AD97</f>
      </c>
      <c r="K102" s="45">
        <f>'Gruppe B'!AE97</f>
      </c>
      <c r="L102" s="45">
        <f>'Gruppe B'!AF97</f>
      </c>
      <c r="M102" s="45" t="s">
        <v>24</v>
      </c>
      <c r="N102" s="45">
        <f t="shared" si="12"/>
        <v>0</v>
      </c>
      <c r="O102" s="45">
        <f t="shared" si="13"/>
        <v>0</v>
      </c>
      <c r="P102" s="46">
        <f t="shared" si="14"/>
        <v>0</v>
      </c>
      <c r="Q102" s="27">
        <f t="shared" si="15"/>
        <v>0</v>
      </c>
      <c r="R102" s="55">
        <f t="shared" si="16"/>
        <v>1</v>
      </c>
      <c r="S102" s="27">
        <f t="shared" si="17"/>
        <v>0</v>
      </c>
      <c r="T102" s="55">
        <f t="shared" si="18"/>
        <v>1</v>
      </c>
      <c r="U102" s="27">
        <f t="shared" si="19"/>
        <v>0</v>
      </c>
      <c r="V102" s="55">
        <f t="shared" si="20"/>
        <v>1</v>
      </c>
      <c r="W102" s="47">
        <v>24</v>
      </c>
      <c r="X102" s="45">
        <f t="shared" si="23"/>
        <v>1</v>
      </c>
      <c r="Y102" s="45">
        <f t="shared" si="24"/>
      </c>
      <c r="Z102" s="45">
        <f t="shared" si="25"/>
      </c>
      <c r="AA102" s="45">
        <f t="shared" si="26"/>
      </c>
      <c r="AB102" s="45">
        <f t="shared" si="27"/>
      </c>
      <c r="AC102" s="45">
        <f t="shared" si="28"/>
      </c>
      <c r="AD102" s="45">
        <f t="shared" si="29"/>
      </c>
      <c r="AE102" s="45">
        <f t="shared" si="30"/>
      </c>
      <c r="AF102" s="45">
        <f t="shared" si="31"/>
      </c>
      <c r="AG102" s="45">
        <f t="shared" si="32"/>
      </c>
      <c r="AH102" s="45">
        <f t="shared" si="33"/>
      </c>
      <c r="AI102" s="45">
        <f t="shared" si="34"/>
      </c>
      <c r="AJ102" s="45">
        <f t="shared" si="35"/>
        <v>0</v>
      </c>
      <c r="AK102" s="48">
        <f t="shared" si="36"/>
        <v>0</v>
      </c>
      <c r="AL102" s="27">
        <v>20</v>
      </c>
      <c r="AM102" s="27">
        <f t="shared" si="37"/>
      </c>
      <c r="AN102" s="27">
        <f t="shared" si="38"/>
      </c>
      <c r="AO102" s="27">
        <f t="shared" si="39"/>
      </c>
      <c r="AP102" s="27">
        <f t="shared" si="40"/>
      </c>
      <c r="AQ102" s="27">
        <f t="shared" si="41"/>
      </c>
      <c r="AR102" s="27">
        <f t="shared" si="42"/>
      </c>
      <c r="AS102" s="27">
        <f t="shared" si="43"/>
      </c>
      <c r="AT102" s="27">
        <f t="shared" si="44"/>
      </c>
      <c r="AU102" s="27">
        <f t="shared" si="45"/>
      </c>
      <c r="AV102" s="27">
        <f t="shared" si="46"/>
      </c>
    </row>
    <row r="103" spans="1:48" ht="12.75" hidden="1">
      <c r="A103" s="27">
        <f>COUNTIF($B$79:$B$106,25)</f>
        <v>0</v>
      </c>
      <c r="B103" s="103">
        <f t="shared" si="11"/>
        <v>0</v>
      </c>
      <c r="C103" s="45">
        <f>'Gruppe B'!A100</f>
      </c>
      <c r="D103" s="45">
        <f>'Gruppe B'!A101</f>
      </c>
      <c r="E103" s="45">
        <f>'Gruppe B'!A102</f>
      </c>
      <c r="F103" s="45">
        <f>'Gruppe B'!W100</f>
      </c>
      <c r="G103" s="45">
        <f>'Gruppe B'!AA100</f>
      </c>
      <c r="H103" s="45">
        <f>'Gruppe B'!AB100</f>
      </c>
      <c r="I103" s="45">
        <f>'Gruppe B'!AC100</f>
      </c>
      <c r="J103" s="45">
        <f>'Gruppe B'!AD100</f>
      </c>
      <c r="K103" s="45">
        <f>'Gruppe B'!AE100</f>
      </c>
      <c r="L103" s="45">
        <f>'Gruppe B'!AF100</f>
      </c>
      <c r="M103" s="45" t="s">
        <v>24</v>
      </c>
      <c r="N103" s="45">
        <f t="shared" si="12"/>
        <v>0</v>
      </c>
      <c r="O103" s="45">
        <f t="shared" si="13"/>
        <v>0</v>
      </c>
      <c r="P103" s="46">
        <f t="shared" si="14"/>
        <v>0</v>
      </c>
      <c r="Q103" s="27">
        <f t="shared" si="15"/>
        <v>0</v>
      </c>
      <c r="R103" s="55">
        <f t="shared" si="16"/>
        <v>1</v>
      </c>
      <c r="S103" s="27">
        <f t="shared" si="17"/>
        <v>0</v>
      </c>
      <c r="T103" s="55">
        <f t="shared" si="18"/>
        <v>1</v>
      </c>
      <c r="U103" s="27">
        <f t="shared" si="19"/>
        <v>0</v>
      </c>
      <c r="V103" s="55">
        <f t="shared" si="20"/>
        <v>1</v>
      </c>
      <c r="W103" s="47">
        <v>25</v>
      </c>
      <c r="X103" s="45">
        <f t="shared" si="23"/>
        <v>1</v>
      </c>
      <c r="Y103" s="45">
        <f t="shared" si="24"/>
      </c>
      <c r="Z103" s="45">
        <f t="shared" si="25"/>
      </c>
      <c r="AA103" s="45">
        <f t="shared" si="26"/>
      </c>
      <c r="AB103" s="45">
        <f t="shared" si="27"/>
      </c>
      <c r="AC103" s="45">
        <f t="shared" si="28"/>
      </c>
      <c r="AD103" s="45">
        <f t="shared" si="29"/>
      </c>
      <c r="AE103" s="45">
        <f t="shared" si="30"/>
      </c>
      <c r="AF103" s="45">
        <f t="shared" si="31"/>
      </c>
      <c r="AG103" s="45">
        <f t="shared" si="32"/>
      </c>
      <c r="AH103" s="45">
        <f t="shared" si="33"/>
      </c>
      <c r="AI103" s="45">
        <f t="shared" si="34"/>
      </c>
      <c r="AJ103" s="45">
        <f t="shared" si="35"/>
        <v>0</v>
      </c>
      <c r="AK103" s="48">
        <f t="shared" si="36"/>
        <v>0</v>
      </c>
      <c r="AL103" s="27">
        <v>21</v>
      </c>
      <c r="AM103" s="27">
        <f t="shared" si="37"/>
      </c>
      <c r="AN103" s="27">
        <f t="shared" si="38"/>
      </c>
      <c r="AO103" s="27">
        <f t="shared" si="39"/>
      </c>
      <c r="AP103" s="27">
        <f t="shared" si="40"/>
      </c>
      <c r="AQ103" s="27">
        <f t="shared" si="41"/>
      </c>
      <c r="AR103" s="27">
        <f t="shared" si="42"/>
      </c>
      <c r="AS103" s="27">
        <f t="shared" si="43"/>
      </c>
      <c r="AT103" s="27">
        <f t="shared" si="44"/>
      </c>
      <c r="AU103" s="27">
        <f t="shared" si="45"/>
      </c>
      <c r="AV103" s="27">
        <f t="shared" si="46"/>
      </c>
    </row>
    <row r="104" spans="1:48" ht="12.75" hidden="1">
      <c r="A104" s="27">
        <f>COUNTIF($B$79:$B$106,26)</f>
        <v>0</v>
      </c>
      <c r="B104" s="103">
        <f t="shared" si="11"/>
        <v>0</v>
      </c>
      <c r="C104" s="45">
        <f>'Gruppe B'!A103</f>
      </c>
      <c r="D104" s="45">
        <f>'Gruppe B'!A104</f>
      </c>
      <c r="E104" s="45">
        <f>'Gruppe B'!A105</f>
      </c>
      <c r="F104" s="45">
        <f>'Gruppe B'!W103</f>
      </c>
      <c r="G104" s="45">
        <f>'Gruppe B'!AA103</f>
      </c>
      <c r="H104" s="45">
        <f>'Gruppe B'!AB103</f>
      </c>
      <c r="I104" s="45">
        <f>'Gruppe B'!AC103</f>
      </c>
      <c r="J104" s="45">
        <f>'Gruppe B'!AD103</f>
      </c>
      <c r="K104" s="45">
        <f>'Gruppe B'!AE103</f>
      </c>
      <c r="L104" s="45">
        <f>'Gruppe B'!AF103</f>
      </c>
      <c r="M104" s="45" t="s">
        <v>24</v>
      </c>
      <c r="N104" s="45">
        <f t="shared" si="12"/>
        <v>0</v>
      </c>
      <c r="O104" s="45">
        <f t="shared" si="13"/>
        <v>0</v>
      </c>
      <c r="P104" s="46">
        <f t="shared" si="14"/>
        <v>0</v>
      </c>
      <c r="Q104" s="27">
        <f t="shared" si="15"/>
        <v>0</v>
      </c>
      <c r="R104" s="55">
        <f t="shared" si="16"/>
        <v>1</v>
      </c>
      <c r="S104" s="27">
        <f t="shared" si="17"/>
        <v>0</v>
      </c>
      <c r="T104" s="55">
        <f t="shared" si="18"/>
        <v>1</v>
      </c>
      <c r="U104" s="27">
        <f t="shared" si="19"/>
        <v>0</v>
      </c>
      <c r="V104" s="55">
        <f t="shared" si="20"/>
        <v>1</v>
      </c>
      <c r="W104" s="47">
        <v>26</v>
      </c>
      <c r="X104" s="45">
        <f t="shared" si="23"/>
        <v>1</v>
      </c>
      <c r="Y104" s="45">
        <f t="shared" si="24"/>
      </c>
      <c r="Z104" s="45">
        <f t="shared" si="25"/>
      </c>
      <c r="AA104" s="45">
        <f t="shared" si="26"/>
      </c>
      <c r="AB104" s="45">
        <f t="shared" si="27"/>
      </c>
      <c r="AC104" s="45">
        <f t="shared" si="28"/>
      </c>
      <c r="AD104" s="45">
        <f t="shared" si="29"/>
      </c>
      <c r="AE104" s="45">
        <f t="shared" si="30"/>
      </c>
      <c r="AF104" s="45">
        <f t="shared" si="31"/>
      </c>
      <c r="AG104" s="45">
        <f t="shared" si="32"/>
      </c>
      <c r="AH104" s="45">
        <f t="shared" si="33"/>
      </c>
      <c r="AI104" s="45">
        <f t="shared" si="34"/>
      </c>
      <c r="AJ104" s="45">
        <f t="shared" si="35"/>
        <v>0</v>
      </c>
      <c r="AK104" s="48">
        <f t="shared" si="36"/>
        <v>0</v>
      </c>
      <c r="AL104" s="27">
        <v>22</v>
      </c>
      <c r="AM104" s="27">
        <f t="shared" si="37"/>
      </c>
      <c r="AN104" s="27">
        <f t="shared" si="38"/>
      </c>
      <c r="AO104" s="27">
        <f t="shared" si="39"/>
      </c>
      <c r="AP104" s="27">
        <f t="shared" si="40"/>
      </c>
      <c r="AQ104" s="27">
        <f t="shared" si="41"/>
      </c>
      <c r="AR104" s="27">
        <f t="shared" si="42"/>
      </c>
      <c r="AS104" s="27">
        <f t="shared" si="43"/>
      </c>
      <c r="AT104" s="27">
        <f t="shared" si="44"/>
      </c>
      <c r="AU104" s="27">
        <f t="shared" si="45"/>
      </c>
      <c r="AV104" s="27">
        <f t="shared" si="46"/>
      </c>
    </row>
    <row r="105" spans="1:48" ht="12.75" hidden="1">
      <c r="A105" s="27">
        <f>COUNTIF($B$79:$B$106,27)</f>
        <v>0</v>
      </c>
      <c r="B105" s="103">
        <f t="shared" si="11"/>
        <v>0</v>
      </c>
      <c r="C105" s="45">
        <f>'Gruppe B'!A106</f>
      </c>
      <c r="D105" s="45">
        <f>'Gruppe B'!A107</f>
      </c>
      <c r="E105" s="45">
        <f>'Gruppe B'!A108</f>
      </c>
      <c r="F105" s="45">
        <f>'Gruppe B'!W106</f>
      </c>
      <c r="G105" s="45">
        <f>'Gruppe B'!AA106</f>
      </c>
      <c r="H105" s="45">
        <f>'Gruppe B'!AB106</f>
      </c>
      <c r="I105" s="45">
        <f>'Gruppe B'!AC106</f>
      </c>
      <c r="J105" s="45">
        <f>'Gruppe B'!AD106</f>
      </c>
      <c r="K105" s="45">
        <f>'Gruppe B'!AE106</f>
      </c>
      <c r="L105" s="45">
        <f>'Gruppe B'!AF106</f>
      </c>
      <c r="M105" s="45" t="s">
        <v>24</v>
      </c>
      <c r="N105" s="45">
        <f t="shared" si="12"/>
        <v>0</v>
      </c>
      <c r="O105" s="45">
        <f t="shared" si="13"/>
        <v>0</v>
      </c>
      <c r="P105" s="46">
        <f t="shared" si="14"/>
        <v>0</v>
      </c>
      <c r="Q105" s="27">
        <f t="shared" si="15"/>
        <v>0</v>
      </c>
      <c r="R105" s="55">
        <f t="shared" si="16"/>
        <v>1</v>
      </c>
      <c r="S105" s="27">
        <f t="shared" si="17"/>
        <v>0</v>
      </c>
      <c r="T105" s="55">
        <f t="shared" si="18"/>
        <v>1</v>
      </c>
      <c r="U105" s="27">
        <f t="shared" si="19"/>
        <v>0</v>
      </c>
      <c r="V105" s="55">
        <f t="shared" si="20"/>
        <v>1</v>
      </c>
      <c r="W105" s="47">
        <v>27</v>
      </c>
      <c r="X105" s="45">
        <f t="shared" si="23"/>
        <v>1</v>
      </c>
      <c r="Y105" s="45">
        <f t="shared" si="24"/>
      </c>
      <c r="Z105" s="45">
        <f t="shared" si="25"/>
      </c>
      <c r="AA105" s="45">
        <f t="shared" si="26"/>
      </c>
      <c r="AB105" s="45">
        <f t="shared" si="27"/>
      </c>
      <c r="AC105" s="45">
        <f t="shared" si="28"/>
      </c>
      <c r="AD105" s="45">
        <f t="shared" si="29"/>
      </c>
      <c r="AE105" s="45">
        <f t="shared" si="30"/>
      </c>
      <c r="AF105" s="45">
        <f t="shared" si="31"/>
      </c>
      <c r="AG105" s="45">
        <f t="shared" si="32"/>
      </c>
      <c r="AH105" s="45">
        <f t="shared" si="33"/>
      </c>
      <c r="AI105" s="45">
        <f t="shared" si="34"/>
      </c>
      <c r="AJ105" s="45">
        <f t="shared" si="35"/>
        <v>0</v>
      </c>
      <c r="AK105" s="48">
        <f t="shared" si="36"/>
        <v>0</v>
      </c>
      <c r="AL105" s="27">
        <v>23</v>
      </c>
      <c r="AM105" s="27">
        <f t="shared" si="37"/>
      </c>
      <c r="AN105" s="27">
        <f t="shared" si="38"/>
      </c>
      <c r="AO105" s="27">
        <f t="shared" si="39"/>
      </c>
      <c r="AP105" s="27">
        <f t="shared" si="40"/>
      </c>
      <c r="AQ105" s="27">
        <f t="shared" si="41"/>
      </c>
      <c r="AR105" s="27">
        <f t="shared" si="42"/>
      </c>
      <c r="AS105" s="27">
        <f t="shared" si="43"/>
      </c>
      <c r="AT105" s="27">
        <f t="shared" si="44"/>
      </c>
      <c r="AU105" s="27">
        <f t="shared" si="45"/>
      </c>
      <c r="AV105" s="27">
        <f t="shared" si="46"/>
      </c>
    </row>
    <row r="106" spans="1:48" ht="12.75" hidden="1">
      <c r="A106" s="27">
        <f>COUNTIF($B$79:$B$106,28)</f>
        <v>0</v>
      </c>
      <c r="B106" s="104">
        <f t="shared" si="11"/>
        <v>0</v>
      </c>
      <c r="C106" s="49">
        <f>'Gruppe B'!A109</f>
      </c>
      <c r="D106" s="49">
        <f>'Gruppe B'!A110</f>
      </c>
      <c r="E106" s="49">
        <f>'Gruppe B'!A111</f>
      </c>
      <c r="F106" s="49">
        <f>'Gruppe B'!W109</f>
      </c>
      <c r="G106" s="49">
        <f>'Gruppe B'!AA109</f>
      </c>
      <c r="H106" s="49">
        <f>'Gruppe B'!AB109</f>
      </c>
      <c r="I106" s="49">
        <f>'Gruppe B'!AC109</f>
      </c>
      <c r="J106" s="49">
        <f>'Gruppe B'!AD109</f>
      </c>
      <c r="K106" s="49">
        <f>'Gruppe B'!AE109</f>
      </c>
      <c r="L106" s="49">
        <f>'Gruppe B'!AF109</f>
      </c>
      <c r="M106" s="49" t="s">
        <v>24</v>
      </c>
      <c r="N106" s="49">
        <f t="shared" si="12"/>
        <v>0</v>
      </c>
      <c r="O106" s="49">
        <f t="shared" si="13"/>
        <v>0</v>
      </c>
      <c r="P106" s="50">
        <f t="shared" si="14"/>
        <v>0</v>
      </c>
      <c r="Q106" s="27">
        <f t="shared" si="15"/>
        <v>0</v>
      </c>
      <c r="R106" s="55">
        <f t="shared" si="16"/>
        <v>1</v>
      </c>
      <c r="S106" s="27">
        <f t="shared" si="17"/>
        <v>0</v>
      </c>
      <c r="T106" s="55">
        <f t="shared" si="18"/>
        <v>1</v>
      </c>
      <c r="U106" s="27">
        <f t="shared" si="19"/>
        <v>0</v>
      </c>
      <c r="V106" s="55">
        <f t="shared" si="20"/>
        <v>1</v>
      </c>
      <c r="W106" s="47">
        <v>28</v>
      </c>
      <c r="X106" s="45">
        <f t="shared" si="23"/>
        <v>1</v>
      </c>
      <c r="Y106" s="45">
        <f t="shared" si="24"/>
      </c>
      <c r="Z106" s="45">
        <f t="shared" si="25"/>
      </c>
      <c r="AA106" s="45">
        <f t="shared" si="26"/>
      </c>
      <c r="AB106" s="45">
        <f t="shared" si="27"/>
      </c>
      <c r="AC106" s="45">
        <f t="shared" si="28"/>
      </c>
      <c r="AD106" s="45">
        <f t="shared" si="29"/>
      </c>
      <c r="AE106" s="45">
        <f t="shared" si="30"/>
      </c>
      <c r="AF106" s="45">
        <f t="shared" si="31"/>
      </c>
      <c r="AG106" s="45">
        <f t="shared" si="32"/>
      </c>
      <c r="AH106" s="45">
        <f t="shared" si="33"/>
      </c>
      <c r="AI106" s="45">
        <f t="shared" si="34"/>
      </c>
      <c r="AJ106" s="45">
        <f t="shared" si="35"/>
        <v>0</v>
      </c>
      <c r="AK106" s="48">
        <f t="shared" si="36"/>
        <v>0</v>
      </c>
      <c r="AL106" s="27">
        <v>24</v>
      </c>
      <c r="AM106" s="27">
        <f t="shared" si="37"/>
      </c>
      <c r="AN106" s="27">
        <f t="shared" si="38"/>
      </c>
      <c r="AO106" s="27">
        <f t="shared" si="39"/>
      </c>
      <c r="AP106" s="27">
        <f t="shared" si="40"/>
      </c>
      <c r="AQ106" s="27">
        <f t="shared" si="41"/>
      </c>
      <c r="AR106" s="27">
        <f t="shared" si="42"/>
      </c>
      <c r="AS106" s="27">
        <f t="shared" si="43"/>
      </c>
      <c r="AT106" s="27">
        <f t="shared" si="44"/>
      </c>
      <c r="AU106" s="27">
        <f t="shared" si="45"/>
      </c>
      <c r="AV106" s="27">
        <f t="shared" si="46"/>
      </c>
    </row>
    <row r="107" spans="2:37" ht="13.5" hidden="1" thickBot="1">
      <c r="B107" s="105"/>
      <c r="C107" s="51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>
        <v>0</v>
      </c>
      <c r="O107" s="52"/>
      <c r="P107" s="53"/>
      <c r="W107" s="54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3"/>
    </row>
    <row r="108" ht="12.75" hidden="1"/>
    <row r="109" ht="12.75" hidden="1"/>
  </sheetData>
  <sheetProtection password="CAE3" sheet="1" objects="1" scenarios="1"/>
  <mergeCells count="116">
    <mergeCell ref="S78:T78"/>
    <mergeCell ref="U78:V78"/>
    <mergeCell ref="B34:D34"/>
    <mergeCell ref="E34:H34"/>
    <mergeCell ref="L34:M34"/>
    <mergeCell ref="C45:G45"/>
    <mergeCell ref="C46:G46"/>
    <mergeCell ref="C44:G44"/>
    <mergeCell ref="C49:G49"/>
    <mergeCell ref="C43:G43"/>
    <mergeCell ref="B33:D33"/>
    <mergeCell ref="E33:H33"/>
    <mergeCell ref="Q78:R78"/>
    <mergeCell ref="C50:G50"/>
    <mergeCell ref="C47:G47"/>
    <mergeCell ref="C48:G48"/>
    <mergeCell ref="C40:G40"/>
    <mergeCell ref="C41:G41"/>
    <mergeCell ref="C42:G42"/>
    <mergeCell ref="B31:D31"/>
    <mergeCell ref="E31:H31"/>
    <mergeCell ref="L31:M31"/>
    <mergeCell ref="B32:D32"/>
    <mergeCell ref="E32:H32"/>
    <mergeCell ref="L32:M32"/>
    <mergeCell ref="E21:H21"/>
    <mergeCell ref="E27:H27"/>
    <mergeCell ref="B27:D27"/>
    <mergeCell ref="B23:N23"/>
    <mergeCell ref="E24:H24"/>
    <mergeCell ref="E25:H25"/>
    <mergeCell ref="L24:M24"/>
    <mergeCell ref="B24:D24"/>
    <mergeCell ref="E26:H26"/>
    <mergeCell ref="B10:N10"/>
    <mergeCell ref="L20:M20"/>
    <mergeCell ref="B20:D20"/>
    <mergeCell ref="E20:H20"/>
    <mergeCell ref="E13:H13"/>
    <mergeCell ref="B19:D19"/>
    <mergeCell ref="L19:M19"/>
    <mergeCell ref="B17:D17"/>
    <mergeCell ref="E17:H17"/>
    <mergeCell ref="L17:M17"/>
    <mergeCell ref="B11:D11"/>
    <mergeCell ref="E11:H11"/>
    <mergeCell ref="L11:M11"/>
    <mergeCell ref="B15:D15"/>
    <mergeCell ref="B12:D12"/>
    <mergeCell ref="E12:H12"/>
    <mergeCell ref="L12:M12"/>
    <mergeCell ref="B13:D13"/>
    <mergeCell ref="B14:D14"/>
    <mergeCell ref="E14:H14"/>
    <mergeCell ref="B18:D18"/>
    <mergeCell ref="L18:M18"/>
    <mergeCell ref="E16:H16"/>
    <mergeCell ref="L16:M16"/>
    <mergeCell ref="L14:M14"/>
    <mergeCell ref="L13:M13"/>
    <mergeCell ref="E18:H18"/>
    <mergeCell ref="E15:H15"/>
    <mergeCell ref="B25:D25"/>
    <mergeCell ref="L25:M25"/>
    <mergeCell ref="E19:H19"/>
    <mergeCell ref="B22:D22"/>
    <mergeCell ref="E22:H22"/>
    <mergeCell ref="L22:M22"/>
    <mergeCell ref="B21:D21"/>
    <mergeCell ref="B16:D16"/>
    <mergeCell ref="B26:D26"/>
    <mergeCell ref="B35:N35"/>
    <mergeCell ref="L26:M26"/>
    <mergeCell ref="B30:D30"/>
    <mergeCell ref="E30:H30"/>
    <mergeCell ref="L30:M30"/>
    <mergeCell ref="B28:D28"/>
    <mergeCell ref="E28:H28"/>
    <mergeCell ref="L28:M28"/>
    <mergeCell ref="B29:N29"/>
    <mergeCell ref="C36:G36"/>
    <mergeCell ref="C37:G37"/>
    <mergeCell ref="C38:G38"/>
    <mergeCell ref="C39:G39"/>
    <mergeCell ref="C51:G51"/>
    <mergeCell ref="C52:G52"/>
    <mergeCell ref="C53:G53"/>
    <mergeCell ref="C54:G54"/>
    <mergeCell ref="C60:G60"/>
    <mergeCell ref="C61:G61"/>
    <mergeCell ref="C62:G62"/>
    <mergeCell ref="C55:G55"/>
    <mergeCell ref="C56:G56"/>
    <mergeCell ref="C57:G57"/>
    <mergeCell ref="C58:G58"/>
    <mergeCell ref="B2:H3"/>
    <mergeCell ref="B4:H5"/>
    <mergeCell ref="K2:O2"/>
    <mergeCell ref="K3:O3"/>
    <mergeCell ref="K4:O4"/>
    <mergeCell ref="K5:O5"/>
    <mergeCell ref="B6:N6"/>
    <mergeCell ref="B7:G7"/>
    <mergeCell ref="H7:N7"/>
    <mergeCell ref="B8:F8"/>
    <mergeCell ref="H8:N8"/>
    <mergeCell ref="B67:C67"/>
    <mergeCell ref="D67:N67"/>
    <mergeCell ref="B66:N66"/>
    <mergeCell ref="B9:F9"/>
    <mergeCell ref="H9:N9"/>
    <mergeCell ref="B65:C65"/>
    <mergeCell ref="D65:N65"/>
    <mergeCell ref="C63:G63"/>
    <mergeCell ref="C64:G64"/>
    <mergeCell ref="C59:G59"/>
  </mergeCells>
  <conditionalFormatting sqref="E33:H33 E21:H21 E27:H27 E15">
    <cfRule type="expression" priority="1" dxfId="0" stopIfTrue="1">
      <formula>OR(J12&lt;&gt;J13,J12="")</formula>
    </cfRule>
  </conditionalFormatting>
  <conditionalFormatting sqref="I27 I21 I15 I33">
    <cfRule type="expression" priority="2" dxfId="0" stopIfTrue="1">
      <formula>OR(J12&lt;&gt;J13,J12="")</formula>
    </cfRule>
  </conditionalFormatting>
  <conditionalFormatting sqref="J27 J21 J15 J33">
    <cfRule type="expression" priority="3" dxfId="1" stopIfTrue="1">
      <formula>OR(J12&lt;&gt;J13,J12="")</formula>
    </cfRule>
  </conditionalFormatting>
  <conditionalFormatting sqref="B27 B21 B15 B33">
    <cfRule type="expression" priority="4" dxfId="2" stopIfTrue="1">
      <formula>OR(J12&lt;&gt;J13,J12="")</formula>
    </cfRule>
  </conditionalFormatting>
  <conditionalFormatting sqref="K27 K15 K21 K33">
    <cfRule type="expression" priority="5" dxfId="0" stopIfTrue="1">
      <formula>OR(J12&lt;&gt;J13,J12="")</formula>
    </cfRule>
  </conditionalFormatting>
  <conditionalFormatting sqref="L21 L15 L27 L33">
    <cfRule type="expression" priority="6" dxfId="1" stopIfTrue="1">
      <formula>OR(J12&lt;&gt;J13,J12="")</formula>
    </cfRule>
  </conditionalFormatting>
  <conditionalFormatting sqref="M21 M15 M27 M33">
    <cfRule type="expression" priority="7" dxfId="0" stopIfTrue="1">
      <formula>OR(J12&lt;&gt;J13,J12="")</formula>
    </cfRule>
  </conditionalFormatting>
  <conditionalFormatting sqref="N21 N15 N27 N33">
    <cfRule type="expression" priority="8" dxfId="1" stopIfTrue="1">
      <formula>OR(J12&lt;&gt;J13,J12="")</formula>
    </cfRule>
  </conditionalFormatting>
  <printOptions/>
  <pageMargins left="0.46" right="0.11811023622047245" top="0.1968503937007874" bottom="0.1968503937007874" header="0.15748031496062992" footer="0.1968503937007874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 Sport Club Salzgitter</dc:creator>
  <cp:keywords/>
  <dc:description/>
  <cp:lastModifiedBy>Billard Sport Club Salzgitter</cp:lastModifiedBy>
  <cp:lastPrinted>2010-09-06T19:27:27Z</cp:lastPrinted>
  <dcterms:created xsi:type="dcterms:W3CDTF">2009-11-29T12:28:34Z</dcterms:created>
  <dcterms:modified xsi:type="dcterms:W3CDTF">2010-09-18T18:53:34Z</dcterms:modified>
  <cp:category/>
  <cp:version/>
  <cp:contentType/>
  <cp:contentStatus/>
</cp:coreProperties>
</file>